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25" tabRatio="766" activeTab="4"/>
  </bookViews>
  <sheets>
    <sheet name="NASLOVNA" sheetId="1" r:id="rId1"/>
    <sheet name="GRAĐEVINSKO-OBRTNIČKI RADOVI" sheetId="2" r:id="rId2"/>
    <sheet name="VODOVOD I KANALIZACIJA" sheetId="3" r:id="rId3"/>
    <sheet name="PROMET" sheetId="5" r:id="rId4"/>
    <sheet name="ELEKTROINSTALACIJE" sheetId="6" r:id="rId5"/>
    <sheet name="STROJARSKI" sheetId="7" r:id="rId6"/>
    <sheet name="PLATFORMA" sheetId="8" r:id="rId7"/>
    <sheet name="REKAPITULACIJA" sheetId="4" r:id="rId8"/>
  </sheets>
  <definedNames>
    <definedName name="_xlnm.Print_Area" localSheetId="0">NASLOVNA!$A$1:$I$36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3" l="1"/>
  <c r="G163" i="2"/>
  <c r="F156" i="2"/>
  <c r="F148" i="2"/>
  <c r="F255" i="7" l="1"/>
  <c r="G240" i="7"/>
  <c r="G241" i="7"/>
  <c r="G242" i="7"/>
  <c r="G243" i="7"/>
  <c r="G244" i="7"/>
  <c r="G245" i="7"/>
  <c r="G246" i="7"/>
  <c r="G247" i="7"/>
  <c r="G248" i="7"/>
  <c r="G249" i="7"/>
  <c r="G250" i="7"/>
  <c r="G251" i="7"/>
  <c r="G252" i="7"/>
  <c r="G253" i="7"/>
  <c r="G254" i="7"/>
  <c r="G239" i="7"/>
  <c r="F237"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194" i="7"/>
  <c r="G195" i="7"/>
  <c r="G196" i="7"/>
  <c r="G197" i="7"/>
  <c r="G198" i="7"/>
  <c r="G193" i="7"/>
  <c r="G189" i="7"/>
  <c r="G185" i="7"/>
  <c r="G184" i="7"/>
  <c r="G183" i="7"/>
  <c r="G182" i="7"/>
  <c r="G181" i="7"/>
  <c r="G180" i="7"/>
  <c r="G163" i="7"/>
  <c r="G162" i="7"/>
  <c r="G159" i="7"/>
  <c r="G160" i="7"/>
  <c r="G161" i="7"/>
  <c r="G158" i="7"/>
  <c r="F156"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04" i="7"/>
  <c r="G156" i="7" s="1"/>
  <c r="F102" i="7"/>
  <c r="G92" i="7"/>
  <c r="G93" i="7"/>
  <c r="G94" i="7"/>
  <c r="G95" i="7"/>
  <c r="G96" i="7"/>
  <c r="G97" i="7"/>
  <c r="G98" i="7"/>
  <c r="G99" i="7"/>
  <c r="G100" i="7"/>
  <c r="G101" i="7"/>
  <c r="G91" i="7"/>
  <c r="G102" i="7" s="1"/>
  <c r="F8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59" i="7"/>
  <c r="G89" i="7" s="1"/>
  <c r="F57" i="7"/>
  <c r="G37" i="7"/>
  <c r="G38" i="7"/>
  <c r="G39" i="7"/>
  <c r="G40" i="7"/>
  <c r="G41" i="7"/>
  <c r="G42" i="7"/>
  <c r="G43" i="7"/>
  <c r="G44" i="7"/>
  <c r="G45" i="7"/>
  <c r="G46" i="7"/>
  <c r="G47" i="7"/>
  <c r="G48" i="7"/>
  <c r="G49" i="7"/>
  <c r="G50" i="7"/>
  <c r="G51" i="7"/>
  <c r="G52" i="7"/>
  <c r="G53" i="7"/>
  <c r="G54" i="7"/>
  <c r="G55" i="7"/>
  <c r="G56" i="7"/>
  <c r="G36" i="7"/>
  <c r="G57" i="7" s="1"/>
  <c r="G14" i="7"/>
  <c r="G15" i="7"/>
  <c r="G16" i="7"/>
  <c r="G17" i="7"/>
  <c r="G18" i="7"/>
  <c r="G19" i="7"/>
  <c r="G20" i="7"/>
  <c r="G21" i="7"/>
  <c r="G22" i="7"/>
  <c r="G23" i="7"/>
  <c r="G24" i="7"/>
  <c r="G25" i="7"/>
  <c r="G26" i="7"/>
  <c r="G27" i="7"/>
  <c r="G28" i="7"/>
  <c r="G29" i="7"/>
  <c r="G30" i="7"/>
  <c r="G31" i="7"/>
  <c r="G32" i="7"/>
  <c r="G33" i="7"/>
  <c r="G34" i="7"/>
  <c r="G13" i="7"/>
  <c r="F17" i="8"/>
  <c r="F18" i="8" s="1"/>
  <c r="F19" i="8" s="1"/>
  <c r="F14" i="8"/>
  <c r="F12" i="8"/>
  <c r="F192" i="6"/>
  <c r="G179" i="6"/>
  <c r="G180" i="6"/>
  <c r="G181" i="6"/>
  <c r="G182" i="6"/>
  <c r="G192" i="6" s="1"/>
  <c r="G183" i="6"/>
  <c r="G184" i="6"/>
  <c r="G185" i="6"/>
  <c r="G186" i="6"/>
  <c r="G187" i="6"/>
  <c r="G188" i="6"/>
  <c r="G189" i="6"/>
  <c r="G190" i="6"/>
  <c r="G191" i="6"/>
  <c r="G178" i="6"/>
  <c r="F176" i="6"/>
  <c r="G161" i="6"/>
  <c r="G162" i="6"/>
  <c r="G163" i="6"/>
  <c r="G164" i="6"/>
  <c r="G165" i="6"/>
  <c r="G166" i="6"/>
  <c r="G167" i="6"/>
  <c r="G168" i="6"/>
  <c r="G169" i="6"/>
  <c r="G170" i="6"/>
  <c r="G171" i="6"/>
  <c r="G172" i="6"/>
  <c r="G173" i="6"/>
  <c r="G174" i="6"/>
  <c r="G175" i="6"/>
  <c r="G160" i="6"/>
  <c r="G176" i="6" s="1"/>
  <c r="F158" i="6"/>
  <c r="G153" i="6"/>
  <c r="G154" i="6"/>
  <c r="G155" i="6"/>
  <c r="G156" i="6"/>
  <c r="G157" i="6"/>
  <c r="G152" i="6"/>
  <c r="G158" i="6" s="1"/>
  <c r="G143" i="6"/>
  <c r="G144" i="6"/>
  <c r="G145" i="6"/>
  <c r="G146" i="6"/>
  <c r="G147" i="6"/>
  <c r="G148" i="6"/>
  <c r="G149" i="6"/>
  <c r="G150" i="6"/>
  <c r="G142" i="6"/>
  <c r="F140" i="6"/>
  <c r="G121" i="6"/>
  <c r="G122" i="6"/>
  <c r="G123" i="6"/>
  <c r="G124" i="6"/>
  <c r="G125" i="6"/>
  <c r="G126" i="6"/>
  <c r="G127" i="6"/>
  <c r="G128" i="6"/>
  <c r="G129" i="6"/>
  <c r="G130" i="6"/>
  <c r="G131" i="6"/>
  <c r="G132" i="6"/>
  <c r="G133" i="6"/>
  <c r="G134" i="6"/>
  <c r="G135" i="6"/>
  <c r="G136" i="6"/>
  <c r="G137" i="6"/>
  <c r="G138" i="6"/>
  <c r="G139" i="6"/>
  <c r="G120" i="6"/>
  <c r="G140" i="6" s="1"/>
  <c r="F118" i="6"/>
  <c r="G111" i="6"/>
  <c r="G112" i="6"/>
  <c r="G113" i="6"/>
  <c r="G114" i="6"/>
  <c r="G115" i="6"/>
  <c r="G116" i="6"/>
  <c r="G117" i="6"/>
  <c r="G110" i="6"/>
  <c r="G118" i="6" s="1"/>
  <c r="F108" i="6"/>
  <c r="G99" i="6"/>
  <c r="G105" i="6"/>
  <c r="G106" i="6"/>
  <c r="G101" i="6"/>
  <c r="G107" i="6"/>
  <c r="G98" i="6"/>
  <c r="G100" i="6"/>
  <c r="G102" i="6"/>
  <c r="G104" i="6"/>
  <c r="G93" i="6"/>
  <c r="G94" i="6"/>
  <c r="G95" i="6"/>
  <c r="G96" i="6"/>
  <c r="G92"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35" i="6"/>
  <c r="G108" i="6" s="1"/>
  <c r="F33" i="6"/>
  <c r="G26" i="6"/>
  <c r="G27" i="6"/>
  <c r="G28" i="6"/>
  <c r="G29" i="6"/>
  <c r="G30" i="6"/>
  <c r="G31" i="6"/>
  <c r="G32" i="6"/>
  <c r="G25" i="6"/>
  <c r="F23" i="6"/>
  <c r="G22" i="6"/>
  <c r="G14" i="6"/>
  <c r="G15" i="6"/>
  <c r="G16" i="6"/>
  <c r="G17" i="6"/>
  <c r="G18" i="6"/>
  <c r="G19" i="6"/>
  <c r="G20" i="6"/>
  <c r="G13" i="6"/>
  <c r="F100" i="5"/>
  <c r="G97" i="5"/>
  <c r="G98" i="5"/>
  <c r="G99" i="5"/>
  <c r="G96" i="5"/>
  <c r="G94" i="5"/>
  <c r="G92" i="5"/>
  <c r="G91" i="5"/>
  <c r="G89" i="5"/>
  <c r="F86" i="5"/>
  <c r="G76" i="5"/>
  <c r="G83" i="5"/>
  <c r="G84" i="5"/>
  <c r="G85" i="5"/>
  <c r="G82" i="5"/>
  <c r="G86" i="5" s="1"/>
  <c r="G80" i="5"/>
  <c r="G78" i="5"/>
  <c r="G73" i="5"/>
  <c r="G74" i="5"/>
  <c r="G72" i="5"/>
  <c r="G70" i="5"/>
  <c r="G68" i="5"/>
  <c r="G67" i="5"/>
  <c r="G65" i="5"/>
  <c r="F62" i="5"/>
  <c r="G61" i="5"/>
  <c r="G60" i="5"/>
  <c r="F57" i="5"/>
  <c r="G56" i="5"/>
  <c r="G54" i="5"/>
  <c r="G52" i="5"/>
  <c r="G50" i="5"/>
  <c r="G44" i="5"/>
  <c r="G45" i="5"/>
  <c r="G46" i="5"/>
  <c r="G43" i="5"/>
  <c r="G39" i="5"/>
  <c r="G40" i="5"/>
  <c r="G41" i="5"/>
  <c r="G38" i="5"/>
  <c r="G36" i="5"/>
  <c r="G34" i="5"/>
  <c r="G32" i="5"/>
  <c r="G30" i="5"/>
  <c r="G28" i="5"/>
  <c r="G26" i="5"/>
  <c r="G24" i="5"/>
  <c r="G22" i="5"/>
  <c r="G20" i="5"/>
  <c r="F17" i="5"/>
  <c r="G16" i="5"/>
  <c r="G17" i="5" s="1"/>
  <c r="G14" i="5"/>
  <c r="F165" i="3"/>
  <c r="G159" i="3"/>
  <c r="G160" i="3"/>
  <c r="G161" i="3"/>
  <c r="G162" i="3"/>
  <c r="G163" i="3"/>
  <c r="G164" i="3"/>
  <c r="G158" i="3"/>
  <c r="G143" i="3"/>
  <c r="G144" i="3"/>
  <c r="G145" i="3"/>
  <c r="G146" i="3"/>
  <c r="G147" i="3"/>
  <c r="G148" i="3"/>
  <c r="G149" i="3"/>
  <c r="G150" i="3"/>
  <c r="G151" i="3"/>
  <c r="G152" i="3"/>
  <c r="G153" i="3"/>
  <c r="G154" i="3"/>
  <c r="G155" i="3"/>
  <c r="G156" i="3"/>
  <c r="G142" i="3"/>
  <c r="G124" i="3"/>
  <c r="G125" i="3"/>
  <c r="G126" i="3"/>
  <c r="G127" i="3"/>
  <c r="G128" i="3"/>
  <c r="G131" i="3"/>
  <c r="G132" i="3"/>
  <c r="G133" i="3"/>
  <c r="G134" i="3"/>
  <c r="G135" i="3"/>
  <c r="G136" i="3"/>
  <c r="G137" i="3"/>
  <c r="G138" i="3"/>
  <c r="G139" i="3"/>
  <c r="G140" i="3"/>
  <c r="G123" i="3"/>
  <c r="G105" i="3"/>
  <c r="G106" i="3"/>
  <c r="G107" i="3"/>
  <c r="G108" i="3"/>
  <c r="G109" i="3"/>
  <c r="G111" i="3"/>
  <c r="G112" i="3"/>
  <c r="G113" i="3"/>
  <c r="G115" i="3"/>
  <c r="G116" i="3"/>
  <c r="G117" i="3"/>
  <c r="G118" i="3"/>
  <c r="G119" i="3"/>
  <c r="G120" i="3"/>
  <c r="G104" i="3"/>
  <c r="G102" i="3"/>
  <c r="F98" i="3"/>
  <c r="G89" i="3"/>
  <c r="G98" i="3" s="1"/>
  <c r="G90" i="3"/>
  <c r="G91" i="3"/>
  <c r="G92" i="3"/>
  <c r="G93" i="3"/>
  <c r="G94" i="3"/>
  <c r="G95" i="3"/>
  <c r="G96" i="3"/>
  <c r="G97" i="3"/>
  <c r="G88" i="3"/>
  <c r="F86" i="3"/>
  <c r="G56" i="3"/>
  <c r="G57" i="3"/>
  <c r="G58" i="3"/>
  <c r="G59" i="3"/>
  <c r="G60" i="3"/>
  <c r="G61" i="3"/>
  <c r="G62" i="3"/>
  <c r="G63" i="3"/>
  <c r="G64" i="3"/>
  <c r="G65" i="3"/>
  <c r="G66" i="3"/>
  <c r="G67" i="3"/>
  <c r="G68" i="3"/>
  <c r="G69" i="3"/>
  <c r="G70" i="3"/>
  <c r="G71" i="3"/>
  <c r="G72" i="3"/>
  <c r="G73" i="3"/>
  <c r="G74" i="3"/>
  <c r="G75" i="3"/>
  <c r="G76" i="3"/>
  <c r="G77" i="3"/>
  <c r="G78" i="3"/>
  <c r="G79" i="3"/>
  <c r="G80" i="3"/>
  <c r="G83" i="3"/>
  <c r="G84" i="3"/>
  <c r="G85" i="3"/>
  <c r="G55" i="3"/>
  <c r="G36" i="3"/>
  <c r="G37" i="3"/>
  <c r="G38" i="3"/>
  <c r="G39" i="3"/>
  <c r="G40" i="3"/>
  <c r="G41" i="3"/>
  <c r="G42" i="3"/>
  <c r="G43" i="3"/>
  <c r="G44" i="3"/>
  <c r="G45" i="3"/>
  <c r="G46" i="3"/>
  <c r="G47" i="3"/>
  <c r="G48" i="3"/>
  <c r="G49" i="3"/>
  <c r="G50" i="3"/>
  <c r="G51" i="3"/>
  <c r="G52" i="3"/>
  <c r="G53" i="3"/>
  <c r="G31" i="3"/>
  <c r="G32" i="3"/>
  <c r="G33" i="3"/>
  <c r="G27" i="3"/>
  <c r="G17" i="3"/>
  <c r="G18" i="3"/>
  <c r="G21" i="3"/>
  <c r="G22" i="3"/>
  <c r="G24" i="3"/>
  <c r="G16" i="3"/>
  <c r="G14" i="2"/>
  <c r="G13" i="2"/>
  <c r="G18" i="2"/>
  <c r="G19" i="2"/>
  <c r="G20" i="2"/>
  <c r="G21" i="2"/>
  <c r="G22" i="2"/>
  <c r="G23" i="2"/>
  <c r="G24" i="2"/>
  <c r="G17" i="2"/>
  <c r="G28" i="2"/>
  <c r="G29" i="2"/>
  <c r="G30" i="2"/>
  <c r="G31" i="2"/>
  <c r="G32" i="2"/>
  <c r="G33" i="2"/>
  <c r="G34" i="2"/>
  <c r="G35" i="2"/>
  <c r="G36" i="2"/>
  <c r="G37" i="2"/>
  <c r="G38" i="2"/>
  <c r="G39" i="2"/>
  <c r="G40" i="2"/>
  <c r="G41" i="2"/>
  <c r="G42" i="2"/>
  <c r="G43" i="2"/>
  <c r="G44" i="2"/>
  <c r="G45" i="2"/>
  <c r="G27" i="2"/>
  <c r="G49" i="2"/>
  <c r="G50" i="2"/>
  <c r="G51" i="2"/>
  <c r="G52" i="2"/>
  <c r="G53" i="2"/>
  <c r="G54" i="2"/>
  <c r="G55" i="2"/>
  <c r="G56" i="2"/>
  <c r="G57" i="2"/>
  <c r="G58" i="2"/>
  <c r="G59" i="2"/>
  <c r="G48" i="2"/>
  <c r="G63" i="2"/>
  <c r="G64" i="2"/>
  <c r="G65" i="2"/>
  <c r="G66" i="2"/>
  <c r="G67" i="2"/>
  <c r="G68" i="2"/>
  <c r="G69" i="2"/>
  <c r="G70" i="2"/>
  <c r="G71" i="2"/>
  <c r="G72" i="2"/>
  <c r="G73" i="2"/>
  <c r="G74" i="2"/>
  <c r="G75" i="2"/>
  <c r="G76" i="2"/>
  <c r="G77" i="2"/>
  <c r="G78" i="2"/>
  <c r="G79" i="2"/>
  <c r="G62" i="2"/>
  <c r="G80" i="2" s="1"/>
  <c r="G83" i="2"/>
  <c r="G84" i="2"/>
  <c r="G85" i="2"/>
  <c r="G86" i="2"/>
  <c r="G135" i="2" s="1"/>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82" i="2"/>
  <c r="G138" i="2"/>
  <c r="G139" i="2"/>
  <c r="G140" i="2"/>
  <c r="G141" i="2"/>
  <c r="G142" i="2"/>
  <c r="G143" i="2"/>
  <c r="G144" i="2"/>
  <c r="G145" i="2"/>
  <c r="G146" i="2"/>
  <c r="G147" i="2"/>
  <c r="G137" i="2"/>
  <c r="G151" i="2"/>
  <c r="G152" i="2"/>
  <c r="G153" i="2"/>
  <c r="G154" i="2"/>
  <c r="G155" i="2"/>
  <c r="G150" i="2"/>
  <c r="G159" i="2"/>
  <c r="G160" i="2"/>
  <c r="G158" i="2"/>
  <c r="G161" i="2" s="1"/>
  <c r="G164" i="2"/>
  <c r="G165" i="2"/>
  <c r="G166" i="2"/>
  <c r="G167" i="2"/>
  <c r="G171" i="2"/>
  <c r="G170" i="2"/>
  <c r="G175" i="2"/>
  <c r="G177" i="2" s="1"/>
  <c r="G176" i="2"/>
  <c r="G174" i="2"/>
  <c r="G180" i="2"/>
  <c r="G181" i="2"/>
  <c r="G182" i="2"/>
  <c r="G183" i="2"/>
  <c r="G184" i="2"/>
  <c r="G185" i="2"/>
  <c r="G179" i="2"/>
  <c r="G189" i="2"/>
  <c r="G190" i="2"/>
  <c r="G191" i="2"/>
  <c r="G192" i="2"/>
  <c r="G188" i="2"/>
  <c r="G193" i="2" s="1"/>
  <c r="F193" i="2"/>
  <c r="F186" i="2"/>
  <c r="F177" i="2"/>
  <c r="F172" i="2"/>
  <c r="F168" i="2"/>
  <c r="F161" i="2"/>
  <c r="G148" i="2"/>
  <c r="F135" i="2"/>
  <c r="F80" i="2"/>
  <c r="F60" i="2"/>
  <c r="F46" i="2"/>
  <c r="F25" i="2"/>
  <c r="F15" i="2"/>
  <c r="G186" i="2" l="1"/>
  <c r="G196" i="2" s="1"/>
  <c r="G197" i="2" s="1"/>
  <c r="G198" i="2" s="1"/>
  <c r="G168" i="2"/>
  <c r="G156" i="2"/>
  <c r="G60" i="2"/>
  <c r="G46" i="2"/>
  <c r="G57" i="5"/>
  <c r="G100" i="5"/>
  <c r="G47" i="5"/>
  <c r="G23" i="6"/>
  <c r="G237" i="7"/>
  <c r="G172" i="2"/>
  <c r="G25" i="2"/>
  <c r="G15" i="2"/>
  <c r="G62" i="5"/>
  <c r="G33" i="6"/>
  <c r="G195" i="6" s="1"/>
  <c r="G196" i="6" s="1"/>
  <c r="G197" i="6" s="1"/>
  <c r="G255" i="7"/>
  <c r="E129" i="3"/>
  <c r="G129" i="3" s="1"/>
  <c r="G165" i="3" s="1"/>
  <c r="E121" i="3"/>
  <c r="G121" i="3" s="1"/>
  <c r="E114" i="3"/>
  <c r="G114" i="3" s="1"/>
  <c r="E110" i="3"/>
  <c r="G110" i="3" s="1"/>
  <c r="E81" i="3"/>
  <c r="E35" i="3"/>
  <c r="G35" i="3" s="1"/>
  <c r="E29" i="3"/>
  <c r="E28" i="3"/>
  <c r="G28" i="3" s="1"/>
  <c r="E23" i="3"/>
  <c r="E20" i="3"/>
  <c r="G20" i="3" s="1"/>
  <c r="E14" i="3"/>
  <c r="G14" i="3" s="1"/>
  <c r="G258" i="7" l="1"/>
  <c r="G259" i="7" s="1"/>
  <c r="G260" i="7" s="1"/>
  <c r="E30" i="3"/>
  <c r="G30" i="3" s="1"/>
  <c r="G29" i="3"/>
  <c r="G103" i="5"/>
  <c r="G104" i="5" s="1"/>
  <c r="G105" i="5" s="1"/>
  <c r="E25" i="3"/>
  <c r="G25" i="3" s="1"/>
  <c r="G23" i="3"/>
  <c r="E82" i="3"/>
  <c r="G82" i="3" s="1"/>
  <c r="G81" i="3"/>
  <c r="G86" i="3" s="1"/>
  <c r="G168" i="3" s="1"/>
  <c r="G169" i="3" s="1"/>
  <c r="G170" i="3" s="1"/>
</calcChain>
</file>

<file path=xl/sharedStrings.xml><?xml version="1.0" encoding="utf-8"?>
<sst xmlns="http://schemas.openxmlformats.org/spreadsheetml/2006/main" count="2505" uniqueCount="1361">
  <si>
    <t>TROŠKOVNIK</t>
  </si>
  <si>
    <t>Ponuditelj</t>
  </si>
  <si>
    <t>RB.</t>
  </si>
  <si>
    <t>OPIS STAVKE</t>
  </si>
  <si>
    <t>MJERNA JEDINICA</t>
  </si>
  <si>
    <t>KOLIČINA</t>
  </si>
  <si>
    <t xml:space="preserve">JEDINIČNA CIJENA </t>
  </si>
  <si>
    <t>UKUPNA CIJENA</t>
  </si>
  <si>
    <t>1.</t>
  </si>
  <si>
    <t>1.1.</t>
  </si>
  <si>
    <t>kom</t>
  </si>
  <si>
    <t>1.2.</t>
  </si>
  <si>
    <t>UKUPNO:</t>
  </si>
  <si>
    <t>2.</t>
  </si>
  <si>
    <t>2.1.</t>
  </si>
  <si>
    <t>2.2.</t>
  </si>
  <si>
    <t>2.3.</t>
  </si>
  <si>
    <t>2.4.</t>
  </si>
  <si>
    <t>2.5.</t>
  </si>
  <si>
    <t>2.6.</t>
  </si>
  <si>
    <t>Investitor</t>
  </si>
  <si>
    <r>
      <t xml:space="preserve">Naziv: </t>
    </r>
    <r>
      <rPr>
        <sz val="11"/>
        <rFont val="Calibri"/>
        <family val="2"/>
      </rPr>
      <t>Općina Šandrovac</t>
    </r>
  </si>
  <si>
    <r>
      <t xml:space="preserve">OIB: </t>
    </r>
    <r>
      <rPr>
        <sz val="11"/>
        <rFont val="Calibri"/>
        <family val="2"/>
      </rPr>
      <t>35024150994</t>
    </r>
  </si>
  <si>
    <r>
      <t xml:space="preserve">Adresa: </t>
    </r>
    <r>
      <rPr>
        <sz val="11"/>
        <rFont val="Calibri"/>
        <family val="2"/>
      </rPr>
      <t>Bjelovarska 6, 43 227 Šandrovac</t>
    </r>
  </si>
  <si>
    <r>
      <t xml:space="preserve">Ime i prezime kontakt osobe: </t>
    </r>
    <r>
      <rPr>
        <sz val="11"/>
        <rFont val="Calibri"/>
        <family val="2"/>
      </rPr>
      <t>Josip Dekalić</t>
    </r>
  </si>
  <si>
    <r>
      <t xml:space="preserve">Kontakt broj telefona: </t>
    </r>
    <r>
      <rPr>
        <sz val="11"/>
        <rFont val="Calibri"/>
        <family val="2"/>
      </rPr>
      <t>00385 43 874 128</t>
    </r>
  </si>
  <si>
    <r>
      <t>e-mail:</t>
    </r>
    <r>
      <rPr>
        <sz val="11"/>
        <rFont val="Calibri"/>
        <family val="2"/>
      </rPr>
      <t xml:space="preserve"> opcina-sandrovac@bj.t-com.hr </t>
    </r>
  </si>
  <si>
    <t>UKUPNO</t>
  </si>
  <si>
    <t>3.1.</t>
  </si>
  <si>
    <t>3.2.</t>
  </si>
  <si>
    <t>3.3.</t>
  </si>
  <si>
    <t>4.1.</t>
  </si>
  <si>
    <t>4.2.</t>
  </si>
  <si>
    <t>5.1.</t>
  </si>
  <si>
    <t>5.2.</t>
  </si>
  <si>
    <t>5.3.</t>
  </si>
  <si>
    <t>5.4.</t>
  </si>
  <si>
    <t>5.5.</t>
  </si>
  <si>
    <t>5.6.</t>
  </si>
  <si>
    <t>5.7.</t>
  </si>
  <si>
    <t>6.1.</t>
  </si>
  <si>
    <t>6.2.</t>
  </si>
  <si>
    <t>6.3.</t>
  </si>
  <si>
    <t>7.1.</t>
  </si>
  <si>
    <t>7.2.</t>
  </si>
  <si>
    <t>7.3.</t>
  </si>
  <si>
    <t>7.4.</t>
  </si>
  <si>
    <t>7.5.</t>
  </si>
  <si>
    <t>7.6.</t>
  </si>
  <si>
    <t>8.1.</t>
  </si>
  <si>
    <t>8.2.</t>
  </si>
  <si>
    <t>8.3.</t>
  </si>
  <si>
    <t>9.1.</t>
  </si>
  <si>
    <t>9.2.</t>
  </si>
  <si>
    <t>10.1.</t>
  </si>
  <si>
    <t>10.2.</t>
  </si>
  <si>
    <t>10.3.</t>
  </si>
  <si>
    <t>11.1.</t>
  </si>
  <si>
    <t>12.1.</t>
  </si>
  <si>
    <t>12.2.</t>
  </si>
  <si>
    <t>RB</t>
  </si>
  <si>
    <t>IZNOS BEZ PDV-a</t>
  </si>
  <si>
    <t>PDV</t>
  </si>
  <si>
    <t>UKUPAN IZNOS</t>
  </si>
  <si>
    <t>IZGRADNJA DJEČJEG VRTIĆA U MJESTU ŠANDROVAC</t>
  </si>
  <si>
    <t>PRIPREMNI RADOVI</t>
  </si>
  <si>
    <t>Izvedba pripremnih radova: organizacija gradilišta i izrada plana uređenja gradilišta, postavljanje gradilišnog natpisa i zaštitne ograde, zatvaranje svih prolaza pješačkim i kolnim vratima i ogradama, doprema i postava privremene prostorije (kontejnera) za smještaj i potrebe gradilišta, doprema i postava gradilišnog sanitarnog čvora, izvedba priključka za struju i vodu, te svi ostali radovi koje je izvođač obavezan izvršiti prije početka izvođenja radova. Stavka obuhvaća i moguća oštećenja trećim licima, te pogonske troškove gradilišta.</t>
  </si>
  <si>
    <t>komplet</t>
  </si>
  <si>
    <t>Razni geodetski radovi. Stavka obuhvaća iskolčenje parcele, građevine i svih prilaznih puteva, stubišta i ostalih elemenata prije početka radova, sa izradom grafičkih priloga, te izradu svih geodetskih snimaka, elaborata i projekta izvedenog stanja građevine, komplet sa snimkama izvedenih instalacija, koji su potrebni Investitoru za ishođenja Uporabne dozvole.</t>
  </si>
  <si>
    <t>ZEMLJANI RADOVI</t>
  </si>
  <si>
    <t xml:space="preserve">Strojno skidanje površinskog sloja humusa dubine do 20 cm za potrebe izvođenja novog objekta. Rad obuhvaća površinski iskop humusa i njegovo prebacivanje u stalno ili privremeno odlagalište. Strojni iskop izvesti za cca 1,0 m šire sa svake strane. Rad mora biti obavljen u skladu s propisima, programom kontrole i osiguranja kakvoće (PKOK), projektom organizacije građenja (POG), zahtjevima nadzornog inženjera i OTU 2-01. Stavka obuhvaća iskop humusa, te sav potreban rad ljudi i strojeva. Utovar i odvoz viška materijala obračunati u okviru zasebne stavke. Obračun u sraslom stanju. </t>
  </si>
  <si>
    <r>
      <t>m</t>
    </r>
    <r>
      <rPr>
        <vertAlign val="superscript"/>
        <sz val="11"/>
        <rFont val="Arial Narrow"/>
        <family val="2"/>
        <charset val="238"/>
      </rPr>
      <t>3</t>
    </r>
  </si>
  <si>
    <r>
      <t>Strojni široki iskop zemlje III. kategorije, za potrebe izvođenja temeljnih traka, temeljnih stopa, podne ploče okna dizala, podne ploče suterena i zidova suterena. Strojni iskop izvesti za cca 1,0 m šire sa sva</t>
    </r>
    <r>
      <rPr>
        <sz val="11"/>
        <rFont val="Arial Narrow"/>
        <family val="2"/>
      </rPr>
      <t>ke strane, te u nagibu 1:1 kod iskopa preko 2,00 m dubine. Ukoliko postoji mogućnost urušavanja ili klizanja zemlje potrebno je koristiti razupore</t>
    </r>
    <r>
      <rPr>
        <sz val="11"/>
        <rFont val="Arial Narrow"/>
        <family val="2"/>
        <charset val="238"/>
      </rPr>
      <t xml:space="preserve">. Stavka obuhvaća iskop zemlje, razupore, te sav potreban rad ljudi i strojeva. Utovar i odvoz viška materijala obračunati u okviru zasebne stavke. Obračun u sraslom stanju. </t>
    </r>
  </si>
  <si>
    <t xml:space="preserve">Planiranje dna iskopa, strojno i ručno, priprema za betoniranje temeljnih traka, temeljnih stopa, podne ploče okna dizala i podne ploče suterena, s točnošću ±2 cm, sa odbacivanjem zemlje u stranu. Dno iskopa visinski ručno isplanirati tako da na dnu nema rastresite zemlje.
</t>
  </si>
  <si>
    <t xml:space="preserve">  - strojno  90%</t>
  </si>
  <si>
    <r>
      <t>m</t>
    </r>
    <r>
      <rPr>
        <vertAlign val="superscript"/>
        <sz val="11"/>
        <rFont val="Arial Narrow"/>
        <family val="2"/>
        <charset val="238"/>
      </rPr>
      <t>2</t>
    </r>
  </si>
  <si>
    <t xml:space="preserve">  - ručno  10%</t>
  </si>
  <si>
    <r>
      <t xml:space="preserve">Dobava, nasipavanje i nabijanje tamponskog sloja tucanika debljine d = 25 cm ispod podne ploče okna dizala i podne ploče suterena, do zbijenosti prema statičkom računu, modul stišljivosti Ms = </t>
    </r>
    <r>
      <rPr>
        <sz val="11"/>
        <rFont val="Arial Narrow"/>
        <family val="2"/>
      </rPr>
      <t>40</t>
    </r>
    <r>
      <rPr>
        <sz val="11"/>
        <color rgb="FFFF0000"/>
        <rFont val="Arial Narrow"/>
        <family val="2"/>
      </rPr>
      <t xml:space="preserve"> </t>
    </r>
    <r>
      <rPr>
        <sz val="11"/>
        <rFont val="Arial Narrow"/>
        <family val="2"/>
        <charset val="238"/>
      </rPr>
      <t>kN/cm</t>
    </r>
    <r>
      <rPr>
        <vertAlign val="superscript"/>
        <sz val="11"/>
        <rFont val="Arial Narrow"/>
        <family val="2"/>
      </rPr>
      <t>2</t>
    </r>
    <r>
      <rPr>
        <sz val="11"/>
        <rFont val="Arial Narrow"/>
        <family val="2"/>
        <charset val="238"/>
      </rPr>
      <t>. Planiranje nivele s točnošću 1,0 cm. Obračun u zbijenom stanju.</t>
    </r>
  </si>
  <si>
    <t>Zatrpavanje građevne jame nakon završenog betoniranja okolo temeljnih traka, temeljnih stopa, podne ploče i zidova suterena, materijalom iz iskopa do potrebne visine i zbijenosti. Zatrpavanje se predviđa strojno uz potrebno vlaženje i sabijanje u slojevima do razine postojećeg terena. Ukoliko je potrebno iskopani materijal zamijeniti kamenim materijalom. Stavka obuhvaća sav potreban materijal, te rad ljudi i strojeva. Obračun u zbijenom stanju.</t>
  </si>
  <si>
    <t>Utovar, odvoz i istovar viška iskopane zemlje III. kategorije na deponij max. udaljenosti do 5 km, a koju osigurava izvođač. Stavka obuhvaća sav potreban rad ljudi i strojeva. Obračun u rastresitom stanju.</t>
  </si>
  <si>
    <t>2.7.</t>
  </si>
  <si>
    <t>3.</t>
  </si>
  <si>
    <t>BETONSKI RADOVI</t>
  </si>
  <si>
    <r>
      <t>Dobava i ugradnja podložnog betona ispod podne ploče okna dizala i podne ploče suterena, klase C 16/20, debljine d = 5,0 cm, na prethodno pripremljenu podlogu zbijenosti Ms =</t>
    </r>
    <r>
      <rPr>
        <sz val="11"/>
        <rFont val="Arial Narrow"/>
        <family val="2"/>
      </rPr>
      <t xml:space="preserve"> 40</t>
    </r>
    <r>
      <rPr>
        <sz val="11"/>
        <rFont val="Arial Narrow"/>
        <family val="2"/>
        <charset val="238"/>
      </rPr>
      <t xml:space="preserve"> MN/m².</t>
    </r>
  </si>
  <si>
    <t xml:space="preserve">Dobava i ugradnja betona za temeljne trake i temeljne stope, klase C 25/30, u glatkoj oplati. Razred izloženosti betona XC2. U stavku uključen sav potreban rad i materijal. U cijenu je uključena dobava, prijevoz, ugradba i njega svježeg betona, kao i dobava, montaža i demontaža oplate. Armirati prema nacrtima armature, a armatura je obračunata u zasebnoj stavci.                                                                                                </t>
  </si>
  <si>
    <t xml:space="preserve"> - beton</t>
  </si>
  <si>
    <t xml:space="preserve"> - oplata</t>
  </si>
  <si>
    <t xml:space="preserve">Dobava i ugradnja betona za podnu ploču suterena debljine     d = 15 cm, klase C 25/30, u glatkoj oplati. Razred izloženosti betona XC2. U stavku uključen sav potreban rad i materijal. U cijenu je uključena dobava, prijevoz, ugradba i njega svježeg betona, kao i dobava, montaža i demontaža oplate. Armirati prema nacrtima armature, a armatura je obračunata u zasebnoj stavci.                                                                                                </t>
  </si>
  <si>
    <t xml:space="preserve">  - beton</t>
  </si>
  <si>
    <t xml:space="preserve">  - oplata</t>
  </si>
  <si>
    <t>3.4.</t>
  </si>
  <si>
    <t xml:space="preserve">Dobava i ugradnja betona za stropnu ploču suterena (podnu ploču prizemlja) debljine d = 20 cm, klase C 25/30 u glatkoj oplati. Razred izloženosti betona XC1. U stavku uključen sav potreban rad i materijal. U cijenu je uključena dobava, prijevoz, ugradba i njega svježeg betona, kao i dobava, montaža i demontaža oplate. Armirati prema nacrtima armature, a armatura je obračunata u zasebnoj stavci.                                                                                                </t>
  </si>
  <si>
    <t>3.5.</t>
  </si>
  <si>
    <t xml:space="preserve">Dobava i ugradnja betona za stropnu ploču prizemlja  debljine d = 16 cm, klase C 25/30 u glatkoj oplati. Razred izloženosti betona XC1. U stavku uključen sav potreban rad i materijal. U cijenu je uključena dobava, prijevoz, ugradba i njega svježeg betona, kao i dobava, montaža i demontaža oplate. Armirati prema nacrtima armature, a armatura je obračunata u zasebnoj stavci.                                                                                                </t>
  </si>
  <si>
    <t>3.6.</t>
  </si>
  <si>
    <r>
      <t xml:space="preserve">Dobava i ugradnja betona za AB zidove suterena debljine d = 25 cm, klase C 25/30 u glatkoj oplati. Razred izloženosti betona XC2. </t>
    </r>
    <r>
      <rPr>
        <sz val="11"/>
        <rFont val="Arial Narrow"/>
        <family val="2"/>
      </rPr>
      <t>U slučaju betoniranja u etapama na sve spojeve beton - beton potrebno je nanjeti tekuću hidroizolaciju (kontakt beton - beton). U sta</t>
    </r>
    <r>
      <rPr>
        <sz val="11"/>
        <rFont val="Arial Narrow"/>
        <family val="2"/>
        <charset val="238"/>
      </rPr>
      <t>vku uključen sav potreban rad i materijal. U cijenu je uključena dobava, prijevoz, ugradba i njega svježeg betona, kao i dobava, montaža i demontaža oplate. Armirati prema nacrtima armature, a armatura je obračunata u zasebnoj stavci.</t>
    </r>
  </si>
  <si>
    <t>3.7.</t>
  </si>
  <si>
    <t xml:space="preserve">Dobava i ugradnja betona za AB vertikalne serklaže, AB horizontalne serklaže, AB stupove, AB nadvoje i AB grede u suterenu i prizemlju, klase C 25/30 u glatkoj oplati. Razred izloženosti betona XC1. U stavku uključen sav potreban rad i materijal. U cijenu je uključena dobava, prijevoz, ugradba i njega svježeg betona, kao i dobava, montaža i demontaža oplate. Armirati prema nacrtima armature, a armatura je obračunata u zasebnoj stavci.                                                                                               </t>
  </si>
  <si>
    <t>3.8.</t>
  </si>
  <si>
    <t xml:space="preserve">Dobava i ugradnja betona za unutarnje AB stubište, klase C 30/37 u glatkoj oplati. Razred izloženosti betona XC1. U stavku uključen sav potreban rad i materijal. U cijenu je uključena dobava, prijevoz, ugradba i njega svježeg betona, kao i dobava, montaža i demontaža oplate. Armirati prema nacrtima armature, a armatura je obračunata u zasebnoj stavci.                                                         </t>
  </si>
  <si>
    <t>3.9.</t>
  </si>
  <si>
    <r>
      <t xml:space="preserve">Dobava i ugradnja betona za okno dizala (podnu ploču i zidove), klase C 25/30 u glatkoj oplati. </t>
    </r>
    <r>
      <rPr>
        <sz val="11"/>
        <rFont val="Arial Narrow"/>
        <family val="2"/>
      </rPr>
      <t>Razred izloženosti betona XC2. U stavku uključen sav potreban rad i materijal. U cijenu je uključena dobava, prijevoz, ugrad</t>
    </r>
    <r>
      <rPr>
        <sz val="11"/>
        <rFont val="Arial Narrow"/>
        <family val="2"/>
        <charset val="238"/>
      </rPr>
      <t>ba i njega svježeg betona, kao i dobava, montaža i demontaža oplate. Armirati prema nacrtima armature, a armatura je obračunata u zasebnoj stavci.</t>
    </r>
  </si>
  <si>
    <t>3.10.</t>
  </si>
  <si>
    <r>
      <t>Dobava, siječenje, savijanje, postava i vezivanje armaturnog željeza  B500 B</t>
    </r>
    <r>
      <rPr>
        <sz val="11"/>
        <rFont val="Arial Narrow"/>
        <family val="2"/>
      </rPr>
      <t xml:space="preserve"> raznih profila prema planu armature. Količina armatura dana je aproksimativno, a točna količina bit će iskazana planom armature</t>
    </r>
    <r>
      <rPr>
        <sz val="11"/>
        <rFont val="Arial Narrow"/>
        <family val="2"/>
        <charset val="238"/>
      </rPr>
      <t xml:space="preserve">. U cijenu stavke uključiti sav potreban materijal, rad i pribor.                                                   </t>
    </r>
  </si>
  <si>
    <t xml:space="preserve">  - mreže MA 500/560</t>
  </si>
  <si>
    <t>kg</t>
  </si>
  <si>
    <t xml:space="preserve">  - šipke RA 400/500</t>
  </si>
  <si>
    <t>4.</t>
  </si>
  <si>
    <t>IZOLATERSKI RADOVI</t>
  </si>
  <si>
    <r>
      <t>Dobava i izrada horizontalne i vertikalne hidroizolacije podne ploče suterena, vanjskih zidova suterena (zid prema tlu), te ulaza i terasa, sa dva sloja V4 varenih traka uz prethodni hladni prednamaz čistim bitumenom. Bitumenske trake za varenje V4 sa uloškom od staklenog voala, debljine 2x4 mm, polagati prema uputama proizvođača. Stavka obuhvaća sav potreban rad, pribor i materijal. Obračun po m</t>
    </r>
    <r>
      <rPr>
        <vertAlign val="superscript"/>
        <sz val="11"/>
        <rFont val="Arial Narrow"/>
        <family val="2"/>
      </rPr>
      <t>2</t>
    </r>
    <r>
      <rPr>
        <sz val="11"/>
        <rFont val="Arial Narrow"/>
        <family val="2"/>
        <charset val="238"/>
      </rPr>
      <t xml:space="preserve"> razvijene površine.</t>
    </r>
  </si>
  <si>
    <t xml:space="preserve">  - V4</t>
  </si>
  <si>
    <t xml:space="preserve">  - bitumen</t>
  </si>
  <si>
    <t>Dobava i izrada hidroizolacije sanitarnih prostorija prizemlja, te ulaza i terasa sa polimercementnim hidroizolacijskim premazom. Hidroizolacija se postavlja na cementni estrih na pod ulaza i terasa u suterenu i prizemlju, te na pod i zid (cijela visina) sanitarnih prostorija u prizemlju, s tim da se na pod sanitarnih prostorija postavlja u dva sloja (prvi sloj na podnu AB ploču, drugi sloj na cementni estrih). Polagati prema uputama proizvođača. Stavka obuhvaća sav potreban rad, pribor i materijal.</t>
  </si>
  <si>
    <t>4.3.</t>
  </si>
  <si>
    <t>Dobava i izrada toplinske izolacije stropa u suterenu u prostorijama za plinski kondenzacijski uređaj, sanitarnom čvoru, radionici i spremištu, od mineralne vune (MW) debljine d = 16 cm (λ ≤ 0,04 W/mK) i parne brane s aluminijskim slojem. Parna brana se postavlja na gipskartonske ploče na način da se aluminijski sloj okrene prema grijanom prostoru, a preko parne brane postavlja se mineralna vuna. Polagati prema uputama proizvođača. Stavka obuhvaća sav potreban rad, pribor i materijal.</t>
  </si>
  <si>
    <t xml:space="preserve">  - mineralna vuna d = 16 cm</t>
  </si>
  <si>
    <t xml:space="preserve">  - parna brana</t>
  </si>
  <si>
    <t>4.4.</t>
  </si>
  <si>
    <t xml:space="preserve">Dobava i izrada toplinske izolacije stropa prizemlja koja se sastoji od PE folije, mineralne vune (MW) debljine d = 18 cm (λ ≤ 0,035 W/mK) i parne brane s aluminijskim slojem. PE folija se postavlja na AB stropnu ploču prizemlja (pod tavana), preko nje se postavlja mineralna vuna na koju dolazi parna brana na način da se aluminijski sloj okrene prema grijanom prostoru. Postavljati prema uputama proizvođača. Stavka obuhvaća sav potreban rad, pribor i materijal. </t>
  </si>
  <si>
    <t xml:space="preserve">  - PE folija</t>
  </si>
  <si>
    <t xml:space="preserve">  - mineralna vuna  d = 18 cm</t>
  </si>
  <si>
    <t>4.5.</t>
  </si>
  <si>
    <t>Dobava i izrada toplinske izolacije vanjskih zidova suterena (zid prema tlu) koja se sastoji od ekstrudirane polistirenske pjene (XPS-a) debljine d = 14 cm i čepaste folije debljine d = 0,20 cm. Ekstrudirani polistiren se postavlja na predhodno izvedenu vertikalnu hidroizolaciju, i preko njega se kao zaštita postavlja čepasta folija, te se sve zajedno zatrpava zemljanim materijalom u slojevima. Polagati prema uputama proizvođača. Stavka obuhvaća sav potreban rad, pribor i materijal.</t>
  </si>
  <si>
    <t xml:space="preserve">  - ekstrudirana polistirenska pjena  d = 14 cm </t>
  </si>
  <si>
    <t xml:space="preserve">  - čepasta folija</t>
  </si>
  <si>
    <t>4.6.</t>
  </si>
  <si>
    <r>
      <t>Dobava i postava geotekstila na pod ulaza i terase prizemlja, gustoće 150 - 200 g/m</t>
    </r>
    <r>
      <rPr>
        <vertAlign val="superscript"/>
        <sz val="11"/>
        <rFont val="Arial Narrow"/>
        <family val="2"/>
      </rPr>
      <t>2</t>
    </r>
    <r>
      <rPr>
        <sz val="11"/>
        <rFont val="Arial Narrow"/>
        <family val="2"/>
        <charset val="238"/>
      </rPr>
      <t xml:space="preserve"> na bazi polipropilena (PP, termo fiksirani) s preklopom od 10 cm u stranu. Geotekstil se postavlja na prethodno izvedenu hidroizolaciju. Polagati prema uputama proizvođača. Stavka obuhvaća sav potreban rad, pribor i materijal.</t>
    </r>
  </si>
  <si>
    <t>4.7.</t>
  </si>
  <si>
    <t>Dobava i ugradnja metalnih traka za zaustavljanje prodiranja vode na betonskim spojevima u suterenu (podna ploča - zid i zid - zid). Trake se isporučuju s posebnim ljepilom na jednoj ili obje površine. Spajanje uzastopnih duljina preklapanjem dviju duljina za 10 cm i pritiskanjem zajedno. Postavljati prema uputama proizvođača. Stavka obuhvaća sav potreban rad, pribor i materijal.</t>
  </si>
  <si>
    <t>m'</t>
  </si>
  <si>
    <t>5.</t>
  </si>
  <si>
    <t>ZIDARSKI RADOVI</t>
  </si>
  <si>
    <t>Zidanje vanjskih i unutarnjih nosivih zidova u suterenu i  prizemlju šupljom blok opekom debljine d = 25 cm u produžnom mortu M5. Visina zidova do 3,00 m. Stavka obuhvaća sav potreban rad i pribor, dobavu i nabavu materijala te potrebnu radnu skelu. Otvori odbijeni.</t>
  </si>
  <si>
    <t>Zidanje unutarnjih nosivih zidova u prizemlju punom opekom debljine d = 25 cm u produžnom mortu M5. Visina zidova do 3,00 m. Stavka obuhvaća sav potreban rad i pribor, dobavu i nabavu materijala te potrebnu radnu skelu. Otvori odbijeni.</t>
  </si>
  <si>
    <t>Zidanje pregradnih zidova u suterenu i prizemlju šupljom blok opekom debljine d = 12 cm, u produžnom mortu M5. Stavka obuhvaća sav potreban rad i pribor, dobavu i nabavu materijala i radnu skelu. Otvori odbijeni.</t>
  </si>
  <si>
    <t>Zidanje pregradnih zidova u prizemlju punom opekom debljine d = 12 cm, u produžnom mortu M5. Stavka obuhvaća sav potreban rad i pribor, dobavu i nabavu materijala i radnu skelu. Otvori odbijeni.</t>
  </si>
  <si>
    <t>Nabava, doprema i ugradnja montažnih nadvoja dimenzija 12 x 6,50 cm, dužine prema potrebi, u pregradnim zidovima suterena i prizemlja. Stavka obuhvaća sav potreban rad i pribor, te dobavu i nabavu materijala.</t>
  </si>
  <si>
    <t xml:space="preserve">  - L = 1,25 m</t>
  </si>
  <si>
    <t xml:space="preserve">  - L = 1,50 m</t>
  </si>
  <si>
    <t xml:space="preserve">  - L = 2,75 m</t>
  </si>
  <si>
    <r>
      <t>Izrada plivajućeg poda debljine 18 cm u suterenu u svim prostorijama. Plivajući pod se sastoji od elastificiranog ekspandiranog polistirena (EPS T, λ ≤ 0,042 W/mK) debljine 2 cm, ekspandiranog polistirena (EPS 100, λ ≤ 0,036 W/mK) debljine 10 cm, parne brane s aluminijskim slojem i završnog sloja od armiranog plivajućeg cementnog estriha (</t>
    </r>
    <r>
      <rPr>
        <sz val="11"/>
        <rFont val="Arial Narrow"/>
        <family val="2"/>
      </rPr>
      <t>2000 kg/m</t>
    </r>
    <r>
      <rPr>
        <vertAlign val="superscript"/>
        <sz val="11"/>
        <rFont val="Arial Narrow"/>
        <family val="2"/>
      </rPr>
      <t>3</t>
    </r>
    <r>
      <rPr>
        <sz val="11"/>
        <rFont val="Arial Narrow"/>
        <family val="2"/>
        <charset val="238"/>
      </rPr>
      <t>) debljine 6 cm. Cementni estrih mora biti armiran, dilatiran (do 10,0 m</t>
    </r>
    <r>
      <rPr>
        <vertAlign val="superscript"/>
        <sz val="11"/>
        <rFont val="Arial Narrow"/>
        <family val="2"/>
      </rPr>
      <t>2</t>
    </r>
    <r>
      <rPr>
        <sz val="11"/>
        <rFont val="Arial Narrow"/>
        <family val="2"/>
        <charset val="238"/>
      </rPr>
      <t>) i bez pukotina. Sve radove izvesti prema uputama i detaljima proizvođača. U cijenu uključen sav potreban rad, pribor i materijal.</t>
    </r>
  </si>
  <si>
    <r>
      <t>Izrada plivajućeg poda debljine 11 cm u prizemlju u svim prostorijama. Plivajući pod se sastoji od elastificiranog ekspandiranog polistirena (EPS T, λ ≤ 0,042 W/mK) debljine 2 cm, ekspandiranog polistirena (EPS 100, λ ≤ 0,036 W/mK) debljine 3 cm, parne brane s aluminijskim slojem i završnog sloja od armiranog plivajućeg cementnog estriha (</t>
    </r>
    <r>
      <rPr>
        <sz val="11"/>
        <rFont val="Arial Narrow"/>
        <family val="2"/>
      </rPr>
      <t>2000 kg/m</t>
    </r>
    <r>
      <rPr>
        <vertAlign val="superscript"/>
        <sz val="11"/>
        <rFont val="Arial Narrow"/>
        <family val="2"/>
      </rPr>
      <t>3</t>
    </r>
    <r>
      <rPr>
        <sz val="11"/>
        <rFont val="Arial Narrow"/>
        <family val="2"/>
        <charset val="238"/>
      </rPr>
      <t>) debljine 6 cm. Cementni estrih mora biti armiran, dilatiran (do 10,0 m</t>
    </r>
    <r>
      <rPr>
        <vertAlign val="superscript"/>
        <sz val="11"/>
        <rFont val="Arial Narrow"/>
        <family val="2"/>
      </rPr>
      <t>2</t>
    </r>
    <r>
      <rPr>
        <sz val="11"/>
        <rFont val="Arial Narrow"/>
        <family val="2"/>
        <charset val="238"/>
      </rPr>
      <t>) i bez pukotina. Sve radove izvesti prema uputama i detaljima proizvođača. U cijenu uključen sav potreban rad, pribor i materijal.</t>
    </r>
  </si>
  <si>
    <t>5.8.</t>
  </si>
  <si>
    <r>
      <t>Izrada završnog sloja od armiranog plivajućeg cementnog estriha (2000 kg/m</t>
    </r>
    <r>
      <rPr>
        <vertAlign val="superscript"/>
        <sz val="11"/>
        <rFont val="Arial Narrow"/>
        <family val="2"/>
      </rPr>
      <t>3</t>
    </r>
    <r>
      <rPr>
        <sz val="11"/>
        <rFont val="Arial Narrow"/>
        <family val="2"/>
        <charset val="238"/>
      </rPr>
      <t>) debljine 6 cm na ulazu i terasi prizemlja. Cementni estrih mora biti armiran, dilatiran (do 10,0 m</t>
    </r>
    <r>
      <rPr>
        <vertAlign val="superscript"/>
        <sz val="11"/>
        <rFont val="Arial Narrow"/>
        <family val="2"/>
      </rPr>
      <t>2</t>
    </r>
    <r>
      <rPr>
        <sz val="11"/>
        <rFont val="Arial Narrow"/>
        <family val="2"/>
        <charset val="238"/>
      </rPr>
      <t>) i bez pukotina. Sve radove izvesti prema uputama i detaljima proizvođača. U cijenu uključen sav potreban rad, pribor i materijal.</t>
    </r>
  </si>
  <si>
    <t>5.9.</t>
  </si>
  <si>
    <t xml:space="preserve">Izrada cementnog morta na ulazima i terasama u suterenu i prizemlju. Cementni mort sastoji se od cementa i pijeska u odnosu 1:4. Cementni mort izvesti u debljini 1,0 cm, a mora biti zaglađen na površini, te u nagibu. U cijenu je uključena kompletna izrada sa ravnanjem površine. </t>
  </si>
  <si>
    <t>5.10.</t>
  </si>
  <si>
    <t>Grubo i fino žbukanje svih unutarnjih zidova i stropova u suterenu i prizemlju vapneno-cementnom žbukom, te precizna obrada špaleta oko otvora. Prvi sloj žbuke MM 2,5, drugi sloj vapnenim mortom MM 0,5  sa prethodnim špricanjem cementnim mlijekom. Žbukanje AB stropova,  AB zidova, zidova od šuplje blok opeke i pune opeke. Stavka obuhvaća sav potreban rad i pribor, dobavu i nabavu materijala te potrebnu radnu skelu.</t>
  </si>
  <si>
    <t xml:space="preserve">  - zidovi</t>
  </si>
  <si>
    <t xml:space="preserve">  - stropovi</t>
  </si>
  <si>
    <t>5.11.</t>
  </si>
  <si>
    <t>Razni sitni popravci nakon dovršenja objekta koji nisu nastali krivnjom izvođača radova, pripomoć obrtnicima i instalaterima, razne sitne ugradbe koje se ne mogu predvidjeti, razna zatvaranja cijevi instalacija sa eventualnim rabiciranjem ili zazidavanjem šliceva opekom i žbukanjem, razni prenosi i potrebne skele. Obračun po  stvarno utrošenom vremenu i materijalima, a prema upisu u građevinski dnevnik i ovjeri nadzornog inženjera.</t>
  </si>
  <si>
    <t xml:space="preserve">  - Z VI</t>
  </si>
  <si>
    <t>h</t>
  </si>
  <si>
    <t xml:space="preserve">  - T VI</t>
  </si>
  <si>
    <t xml:space="preserve">  - R II</t>
  </si>
  <si>
    <t>5.12.</t>
  </si>
  <si>
    <t>Čišćenje objekta za vrijeme izvođenja građevinskih, obrtničkih i instalaterskih radova sa odvozom šute i otpada. Obračunata ukupna netto površina objekta.</t>
  </si>
  <si>
    <t>5.13.</t>
  </si>
  <si>
    <t>Završno čišćenje prostorija i pranje stakala, vrata i prozora, sanitarija, pločica, podova itd, a po završetku svih radova. Obračunata ukupna netto površina objekta.</t>
  </si>
  <si>
    <t>6.</t>
  </si>
  <si>
    <t>MONTAŽERSKI RADOVI</t>
  </si>
  <si>
    <t>Nabava i doprema materijala te izvedba obloge stropa iz gipskartonskih ploča u suterenu u prostorijama za plinski kondenzacijski uređaj, sanitarnom čvoru, radionici i spremištu. Obloga je jednostruka, izvedena od gipskartonskih ploča debljine 1,25 cm, a montira se na jednostruku čeličnu podkonstrukciju od CD i UD profila. Svi spojevi bandažirani, kitani i brušeni. Stavka uključuje postavljanje obloge i bandažiranje spojeva, te sav potreban spojni, brtveni i pričvrsni pomoćni materijal, profile, tiple s vijcima, samourezive vijke, bandažne trake te ostali potrebni elementi. Izvoditi prema uputama proizvođača.  U cijenu uključen sav potreban rad, pribor, materijal i radnu skelu.</t>
  </si>
  <si>
    <t>Nabava i doprema materijala te izvedba vertikalne obloge dimnjaka i kanalizacijske odzračne vertikale iz vatrootpornih gipskartonskih ploča u suterenu u prostoriji za plinski kondenzacijski uređaj. Oblaže se prostor između dimnjaka, odnosno vertikale i nosivog zida, obloga je jednostruka, izvedena od vatrootpornih gipskartonskih ploča debljine 1,25 cm, a montira se na jednostruku čeličnu podkonstrukciju od CW i UW profila. Svi spojevi bandažirani, kitani i brušeni. Stavka uključuje postavljanje obloge i bandažiranje spojeva, te sav potreban spojni, brtveni i pričvrsni pomoćni materijal, profile, tiple s vijcima, samourezive vijke, bandažne trake te ostali potrebni elementi. Izvoditi prema uputama proizvođača.  U cijenu uključen sav potreban rad, pribor, materijal i radnu skelu.</t>
  </si>
  <si>
    <t>Nabava i doprema materijala te izvedba vertikalnih i horizontalnih obloga kanalizacijskih odzračnih vertikala i vodokotlića iz vodootpornih gipskartonskih ploča. Vertikala se oblaže u suterenu u sanitarnom čvoru za posjetitelje i prostoriji za druženje, a vodokotlići se oblažu u prizemlju u sanitarnim čvorovima za djecu, te u sanitarnom čvoru u sobi za izolaciju. Obloga je jednostruka, izvedena od vodootpornih gipskartonskih ploča debljine 1,25 cm, a montira se na jednostruku čeličnu podkonstrukciju od CW i UW profila, odnosno CD i UD profila. Svi spojevi bandažirani, kitani i brušeni. Stavka uključuje postavljanje obloge i bandažiranje spojeva, te sav potreban spojni, brtveni i pričvrsni pomoćni materijal, profile, tiple s vijcima, samourezive vijke, bandažne trake te ostali potrebni elementi. Izvoditi prema uputama proizvođača.  U cijenu uključen sav potreban rad, pribor, materijal i radnu skelu.</t>
  </si>
  <si>
    <t>6.4.</t>
  </si>
  <si>
    <t xml:space="preserve">Izrada, dobava i montaža vanjskog, jednokrilnog, zaokretno-otklopnog prozora. Prozor je izveden iz PVC petkomornih profila bijele boje sa prekinutim termičkim mostom (toplinski izoliran).  Prozor je ostakljen sa dvostrukim izolacijskim staklom, Low-E, punjeno plinom, Ug ≤ 1,1 W/m²K, za cijeli prozor Uw ≤ 1,4 W/m²K. U cijenu stavke uključiti kompletno ostakljenje, kvaku s unutarnje strane, unutarnju i vanjsku klupčicu i sav potreban spojni materijal. Spoj sa fasadom usaglasiti sa izvođačem fasade. Okov standardan, ugradnja suha. Sve mjere treba provjeriti na licu mjesta. </t>
  </si>
  <si>
    <t xml:space="preserve">  - dimenzija 80/80 cm</t>
  </si>
  <si>
    <t xml:space="preserve">  - dimenzija 100/120 cm</t>
  </si>
  <si>
    <t xml:space="preserve">  - dimenzija 120/120 cm</t>
  </si>
  <si>
    <t>6.5.</t>
  </si>
  <si>
    <t xml:space="preserve">Izrada, dobava i montaža vanjskog, jednokrilnog, zaokretno-otklopnog prozora sa fiksnom zaštitnom mrežicom protiv kukaca. Prozor je izveden iz PVC petkomornih profila bijele boje sa prekinutim termičkim mostom (toplinski izoliran).  Prozor je ostakljen sa dvostrukim izolacijskim staklom, Low-E, punjeno plinom, Ug ≤ 1,1 W/m²K, za cijeli prozor Uw ≤ 1,4 W/m²K. U cijenu stavke uključiti kompletno ostakljenje, zaštitnu mrežicu, kvaku s unutarnje strane, unutarnju i vanjsku klupčicu i sav potreban spojni materijal. Spoj sa fasadom usaglasiti sa izvođačem fasade. Okov standardan, ugradnja suha. Sve mjere treba provjeriti na licu mjesta. </t>
  </si>
  <si>
    <t xml:space="preserve">  - dimenzija 60/80 cm</t>
  </si>
  <si>
    <t>6.6.</t>
  </si>
  <si>
    <t xml:space="preserve">Izrada, dobava i montaža vanjskog, jednokrilnog, fiksnog prozora. Prozor je izveden iz PVC petkomornih profila bijele boje sa prekinutim termičkim mostom (toplinski izoliran).  Prozor je ostakljen sa dvostrukim izolacijskim staklom, Low-E, punjeno plinom, Ug ≤ 1,1 W/m²K, za cijeli prozor Uw ≤ 1,4 W/m²K. U cijenu stavke uključiti kompletno ostakljenje, unutarnju i vanjsku klupčicu i sav potreban spojni materijal.  Spoj sa fasadom usaglasiti sa izvođačem fasade. Okov standardan, ugradnja suha. Sve mjere treba provjeriti na licu mjesta. </t>
  </si>
  <si>
    <t>6.7.</t>
  </si>
  <si>
    <t xml:space="preserve">Izrada, dobava i montaža unutarnjeg, jednokrilnog, fiksnog prozora. Prozor je izveden iz PVC petkomornih profila bijele boje sa prekinutim termičkim mostom (toplinski izoliran) i ostakljen je sa dvostrukim izolacijskim staklom. U cijenu stavke uključiti kompletno ostakljenje, unutarnju i vanjsku klupčicu i sav potreban spojni materijal. Okov standardan, ugradnja suha. Sve mjere treba provjeriti na licu mjesta. </t>
  </si>
  <si>
    <t xml:space="preserve">  - dimenzija 118/120 cm</t>
  </si>
  <si>
    <t>6.8.</t>
  </si>
  <si>
    <t>Izrada, dobava i montaža vanjskog, dvokrilnog, zaokretno-otklopnog prozora. Prozor je izveden iz PVC petkomornih profila bijele boje sa prekinutim termičkim mostom (toplinski izoliran). Prozor je ostakljen sa dvostrukim izolacijskim staklom, Low-E, punjeno plinom, Ug ≤ 1,1 W/m²K. Za cijeli prozor Uw ≤ 1,4 W/m²K. U cijenu stavke uključiti kompletno ostakljenje, kvake s unutarnje strane, unutarnju i vanjsku klupčicu i sav potreban spojni materijal. Spoj sa fasadom usaglasiti sa izvođačem fasade. Okov standardan, ugradnja suha. Sve mjere treba provjeriti na licu mjesta.</t>
  </si>
  <si>
    <t xml:space="preserve">  - dimenzija 180/80 cm</t>
  </si>
  <si>
    <t xml:space="preserve">  - dimenzija 180/100 cm</t>
  </si>
  <si>
    <t xml:space="preserve">  - dimenzija 180/120 cm</t>
  </si>
  <si>
    <t>6.9.</t>
  </si>
  <si>
    <t>Izrada, dobava i montaža vanjskog, dvokrilnog, zaokretno-otklopnog prozora sa fiksnom zaštitnom mrežicom protiv kukaca. Prozor je izveden iz PVC petkomornih profila bijele boje sa prekinutim termičkim mostom (toplinski izoliran). Prozor je ostakljen sa dvostrukim izolacijskim staklom, Low-E, punjeno plinom, Ug ≤ 1,1 W/m²K. Za cijeli prozor Uw ≤ 1,4 W/m²K. U cijenu stavke uključiti kompletno ostakljenje, zaštitnu mrežicu, kvake s unutarnje strane, unutarnju i vanjsku klupčicu i sav potreban spojni materijal. Spoj sa fasadom usaglasiti sa izvođačem fasade. Okov standardan, ugradnja suha. Sve mjere treba provjeriti na licu mjesta.</t>
  </si>
  <si>
    <t>6.10.</t>
  </si>
  <si>
    <t>Izrada, dobava i montaža vanjske stijene koja se sastoji od dvokrilnog zaokretno-otklopnog prozora i jednokrilnog fiksnog prozora. Stijena je izvedena  iz PVC petkomornih profila bijele boje sa prekinutim termičkim mostom (toplinski izolirana). Stijena je ostakljena sa dvostrukim izolacijskim staklom, Low-E, punjeno plinom, Ug ≤ 1,1 W/m²K, za cijelu stijenu Uw ≤ 1,4 W/m²K. U cijenu stavke uključiti kompletno ostakljenje, kvake s unutarnje strane, unutarnju i vanjsku klupčicu i sav potreban spojni materijal. Spoj sa fasadom usaglasiti sa izvođačem fasade. Okov standardan, ugradnja suha. Sve mjere treba provjeriti na licu mjesta.</t>
  </si>
  <si>
    <t xml:space="preserve">  - dimenzija 180/180 (130+50) cm</t>
  </si>
  <si>
    <t xml:space="preserve">  - dimenzija 180/180 (50+130) cm</t>
  </si>
  <si>
    <t>6.11.</t>
  </si>
  <si>
    <t>Izrada, dobava i montaža vanjske stijene koja se sastoji od četiri jednokrilna fiksna prozora i dva jednokrilna otklopna prozora sa otvaranjem putem ventusa. Stijena je izvedena  iz PVC petkomornih profila bijele boje sa prekinutim termičkim mostom (toplinski izolirana). Stijena je ostakljena sa dvostrukim izolacijskim staklom, Low-E, punjeno plinom, Ug ≤ 1,1 W/m²K, za cijelu stijenu Uw ≤ 1,4 W/m²K. U cijenu stavke uključiti kompletno ostakljenje, unutarnju i vanjsku klupčicu i sav potreban spojni materijal. Spoj sa fasadom usaglasiti sa izvođačem fasade. Okov standardan, ugradnja suha. Sve mjere treba provjeriti na licu mjesta.</t>
  </si>
  <si>
    <t xml:space="preserve">  - dimenzija 160/220 cm</t>
  </si>
  <si>
    <t>6.12.</t>
  </si>
  <si>
    <t>Izrada, dobava i montaža vanjskih, dvokrilnih, zaokretnih vrata, sa fiksnim nadsvjetlom, izvedenih iz PVC petkomornih profila bijele boje sa prekinutim termičkim mostom (toplinski izolirana). Vrata su do visine 60 cm puna, a ostalo je ostakljeno, kao i nadsvjetlo, sa dvostrukim izolacijskim staklom, Low-E, punjeno plinom, U ≤ 1,1 W/m²K, za cijela vrata Uw ≤ 1,4 W/m²K. U cijenu stavke uključiti kompletno ostakljenje, kvaku s vanjske i unutarnje strane, cilindar bravu, te sav potreban spojni materijal. Spoj sa fasadom usaglasiti sa izvođačem fasade. Okov standardan, ugradnja suha. Sve mjere treba provjeriti na licu mjesta.</t>
  </si>
  <si>
    <t xml:space="preserve">  - dimenzija  200 (110+90)/260 (210+50) cm</t>
  </si>
  <si>
    <t>6.13.</t>
  </si>
  <si>
    <t>Izrada, dobava i montaža vanjskih, dvokrilnih, zaokretnih vrata, sa fiksnim nadsvjetlom i panik letvom, izvedenih iz PVC petkomornih profila bijele boje sa prekinutim termičkim mostom (toplinski izolirana). Vrata su do visine 60 cm puna, a ostalo je ostakljeno, kao i nadsvjetlo, sa dvostrukim izolacijskim staklom, Low-E, punjeno plinom, U ≤ 1,1 W/m²K, za cijela vrata Uw ≤ 1,4 W/m²K. U cijenu stavke uključiti kompletno ostakljenje, panik letvu s vanjske i unutarnje strane, cilindar bravu, te sav potreban spojni materijal. Spoj sa fasadom usaglasiti sa izvođačem fasade. Okov standardan, ugradnja suha. Sve mjere treba provjeriti na licu mjesta.</t>
  </si>
  <si>
    <t xml:space="preserve">  - dimenzija  238/280 (210+70) cm</t>
  </si>
  <si>
    <t>6.14.</t>
  </si>
  <si>
    <t>Izrada, dobava i montaža vanjskih, jednokrilnih, zaokretnih vrata, sa fiksnim nadsvjetlom, izvedenih iz PVC petkomornih profila bijele boje sa prekinutim termičkim mostom (toplinski izolirana). Vrata su do visine 60 cm puna, a ostalo je ostakljeno, kao i nadsvjetlo, sa dvostrukim izolacijskim staklom, Low-E, punjeno plinom, U ≤ 1,1 W/m²K, za cijela vrata Uw ≤ 1,4 W/m²K. U cijenu stavke uključiti kompletno ostakljenje, kvaku s vanjske i unutarnje strane, cilindar bravu, te sav potreban spojni materijal. Spoj sa fasadom usaglasiti sa izvođačem fasade. Okov standardan, ugradnja suha. Sve mjere treba provjeriti na licu mjesta.</t>
  </si>
  <si>
    <t xml:space="preserve">  - dimenzija  90/260 (210+50) cm</t>
  </si>
  <si>
    <t xml:space="preserve">  - dimenzija  110/260 (210+50) cm</t>
  </si>
  <si>
    <t xml:space="preserve">  - dimenzija  118/260 (210+50) cm</t>
  </si>
  <si>
    <t xml:space="preserve">  - dimenzija  100/280 (210+70) cm</t>
  </si>
  <si>
    <t>6.15.</t>
  </si>
  <si>
    <t>Izrada, dobava i montaža unutarnjih, jednokrilnih, zaokretnih vrata, izvedenih iz PVC petkomornih profila bijele boje sa prekinutim termičkim mostom (toplinski izolirana). Vratno krilo je puno. U cijenu stavke uključiti kvaku s vanjske i unutarnje strane, cilindar bravu, te sav potreban spojni materijal. Okov standardan, ugradnja suha. Sve mjere treba provjeriti na licu mjesta.</t>
  </si>
  <si>
    <t xml:space="preserve">  - dimenzija  100/210 cm</t>
  </si>
  <si>
    <t>6.16.</t>
  </si>
  <si>
    <t>Izrada, dobava i montaža unutarnjih, jednokrilnih, zaokretnih vrata, izvedenih iz PVC petkomornih profila bijele boje sa prekinutim termičkim mostom (toplinski izolirana). Vratno krilo je puno sa prestrujnom rešetkom dim. 525 x 225 cm. U cijenu stavke uključiti kvaku s vanjske i unutarnje strane, cilindar bravu, te sav potreban spojni materijal. Okov standardan, ugradnja suha. Sve mjere treba provjeriti na licu mjesta.</t>
  </si>
  <si>
    <t xml:space="preserve">  - dimenzija  90/210 cm (sa prestrujnom rešetkom)</t>
  </si>
  <si>
    <t>6.17.</t>
  </si>
  <si>
    <t>Izrada, dobava i montaža unutarnjih, jednokrilnih, zaokretnih vrata, sa fiksnim nadsvjetlom, izvedenih iz PVC petkomornih profila bijele boje sa prekinutim termičkim mostom (toplinski izolirana). Vratno krilo je puno, a nadsvjetlo je ostakljeno sa dvostrukim izolacijskim staklom. U cijenu stavke uključiti kompletno ostakljenje, kvaku s vanjske i unutarnje strane, cilindar bravu, te sav potreban spojni materijal. Okov standardan, ugradnja suha. Sve mjere treba provjeriti na licu mjesta.</t>
  </si>
  <si>
    <t xml:space="preserve">  - dimenzija  90/260 (210+50) cm </t>
  </si>
  <si>
    <t xml:space="preserve">  - dimenzija  100/260 (210+50) cm</t>
  </si>
  <si>
    <t>6.18.</t>
  </si>
  <si>
    <t>Izrada, dobava i montaža unutarnjih, jednokrilnih, zaokretnih vrata, sa fiksnim nadsvjetlom, izvedenih iz PVC petkomornih profila bijele boje sa prekinutim termičkim mostom (toplinski izolirana). Vratno krilo je puno sa prestrujnom rešetkom, a nadsvjetlo je ostakljeno sa dvostrukim izolacijskim staklom. U cijenu stavke uključiti kompletno ostakljenje, kvaku s vanjske i unutarnje strane, cilindar bravu, te sav potreban spojni materijal. Okov standardan, ugradnja suha. Sve mjere treba provjeriti na licu mjesta.</t>
  </si>
  <si>
    <t xml:space="preserve">  - dimenzija  90/260 (210+50) cm (rešetka dim. 425x125 cm)</t>
  </si>
  <si>
    <t xml:space="preserve">  - dimenzija 100/260 (210+50) cm (rešetka dim. 525x225 cm)</t>
  </si>
  <si>
    <t>6.19.</t>
  </si>
  <si>
    <t>Izrada, dobava i montaža unutarnjih, jednokrilnih, zaokretnih vrata, sa fiksnim nadsvjetlom, izvedenih iz PVC petkomornih profila bijele boje sa prekinutim termičkim mostom (toplinski izolirana). Vrata su do visine 60 cm puna sa prestrujnom rešetkom dim. 525 x 225 cm, a ostalo je ostakljeno, kao i nadsvjetlo, sa dvostrukim izolacijskim staklom. U cijenu stavke uključiti kompletno ostakljenje, kvaku s vanjske i unutarnje strane, cilindar bravu, te sav potreban spojni materijal. Okov standardan, ugradnja suha. Sve mjere treba provjeriti na licu mjesta.</t>
  </si>
  <si>
    <t xml:space="preserve">  - dimenzija 100/260 (210+50) cm (sa prestrujnom rešetkom)</t>
  </si>
  <si>
    <t>6.20.</t>
  </si>
  <si>
    <r>
      <t xml:space="preserve">Izrada, dobava i montaža unutarnje stijene koja se sastoji od jednokrilnih zaokretnih vrata sa fiksnim nadsvjetlom i jednokrilnog fiksnog prozora sa fiksnim nadsvjetlom. Stijena je izvedena  iz PVC petkomornih profila bijele boje sa prekinutim termičkim mostom (toplinski izolirana). Vrata su do visine 60 cm puna, a ostalo je ostakljeno, kao i nadsvjetlo, sa dvostrukim izolacijskim staklom. Stijena mora imati zvučnu izolaciju Rw </t>
    </r>
    <r>
      <rPr>
        <sz val="11"/>
        <rFont val="Calibri"/>
        <family val="2"/>
      </rPr>
      <t>≥</t>
    </r>
    <r>
      <rPr>
        <sz val="11"/>
        <rFont val="Arial Narrow"/>
        <family val="2"/>
        <charset val="238"/>
      </rPr>
      <t xml:space="preserve"> 35 dB. U cijenu stavke uključiti kompletno ostakljenje, kvaku s vanjske i unutarnje strane, cilindar bravu, unutarnju i vanjsku klupčicu i sav potreban spojni materijal.  Okov standardan, ugradnja suha. Sve mjere treba provjeriti na licu mjesta.</t>
    </r>
  </si>
  <si>
    <t xml:space="preserve">  - vrata dimenzija 100/260 (210+50) cm + prozor dimenzija 100/140 cm</t>
  </si>
  <si>
    <t xml:space="preserve">  - vrata dimenzija 100/260 (210+50) cm + prozor dimenzija 180/160 cm</t>
  </si>
  <si>
    <t>6.21.</t>
  </si>
  <si>
    <t xml:space="preserve">Izrada, dobava i montaža unutarnje stijene koja se sastoji od dvokrilnih mimokretnih vrata sa fiksnim nadsvjetlom i dva jednokrilna fiksna prozora sa fiksnim nadsvjetlom. Stijena je izvedena  iz PVC petkomornih profila bijele boje sa prekinutim termičkim mostom (toplinski izolirana). Vrata i fiksni prozori su do visine 60 cm puna, a ostalo je ostakljeno, kao i nadsvjetlo, sa dvostrukim izolacijskim staklom. U cijenu stavke uključiti kompletno ostakljenje, kvaku s vanjske i unutarnje strane, cilindar bravu i sav potreban spojni materijal. Okov standardan, ugradnja suha. Sve mjere treba provjeriti na licu mjesta.
</t>
  </si>
  <si>
    <t xml:space="preserve">  - dimenzija 330/280 (210+70) cm</t>
  </si>
  <si>
    <t>6.22.</t>
  </si>
  <si>
    <r>
      <t>Izrada, dobava i montaža unutarnjih, protupožarnih, jednokrilnih, zaokretnih vrata, sa fiksnim nadsvjetlom. Vratno krilo je puno, vatrootpornosti EI₂90-C.</t>
    </r>
    <r>
      <rPr>
        <sz val="11"/>
        <rFont val="Arial Narrow"/>
        <family val="2"/>
      </rPr>
      <t xml:space="preserve"> Nadsvjetlo je ostakljeno PP staklom debljine 37 mm, vatrootpornosti EI90. Okov standardan, uključivo sa cilindar bravom i hidrauličnim zatvaračem vrata.</t>
    </r>
    <r>
      <rPr>
        <sz val="11"/>
        <rFont val="Arial Narrow"/>
        <family val="2"/>
        <charset val="238"/>
      </rPr>
      <t xml:space="preserve"> Ugradnja suha, usaglasiti sa izvođačem zidova. Sve mjere treba provjeriti na licu mjesta.</t>
    </r>
  </si>
  <si>
    <t xml:space="preserve">  - dimenzija 100/260 (210+50) cm </t>
  </si>
  <si>
    <t xml:space="preserve">  - dimenzija 110/260 (210+50) cm </t>
  </si>
  <si>
    <t>6.23.</t>
  </si>
  <si>
    <t xml:space="preserve">Izrada, dobava i montaža unutarnje, fiksne, PVC pregradne stijene u sanitarnim čvorovima u tonu po izboru projektanta. U cijenu stavke uključiti montažu potrebne nosive konstrukcije i pričvršćenje na nju, kao i sav potreban spojni materijal. Ugradnja suha. Sve mjere treba provjeriti na licu mjesta.
</t>
  </si>
  <si>
    <r>
      <t xml:space="preserve">  - dimenzija </t>
    </r>
    <r>
      <rPr>
        <sz val="11"/>
        <rFont val="Arial Narrow"/>
        <family val="2"/>
      </rPr>
      <t>35/90</t>
    </r>
    <r>
      <rPr>
        <sz val="11"/>
        <rFont val="Arial Narrow"/>
        <family val="2"/>
        <charset val="238"/>
      </rPr>
      <t xml:space="preserve"> cm</t>
    </r>
  </si>
  <si>
    <t xml:space="preserve">  - dimenzija 105/200 cm</t>
  </si>
  <si>
    <t>6.24.</t>
  </si>
  <si>
    <t>Izrada, dobava i montaža unutarnje PVC pregradne stijene u sanitarnim čvorovima u tonu po izboru projektanta. U stijeni se nalaze jedna zaokretna vrata svijetle širine 80 cm. Ostatak stijene je fiksan. U cijenu stavke uključiti montažu potrebne nosive konstrukcije i pričvršćenje na nju, kao i sav potreban spojni materijal. Okov standardan, ugradnja suha. Sve mjere treba provjeriti na licu mjesta.</t>
  </si>
  <si>
    <t xml:space="preserve">  - dimenzija 140/200 cm</t>
  </si>
  <si>
    <t xml:space="preserve">  - dimenzija 155/200 cm</t>
  </si>
  <si>
    <t xml:space="preserve">  - dimenzija 190/200 cm</t>
  </si>
  <si>
    <t>6.25.</t>
  </si>
  <si>
    <t>Izrada, dobava i montaža unutarnje PVC pregradne stijene u sanitarnim čvorovima u tonu po izboru projektanta. U stijeni se nalaze jedna zaokretna vrata svijetle širine 80 cm sa prestrujnom rešetkom. Ostatak stijene je fiksan. U cijenu stavke uključiti montažu potrebne nosive konstrukcije i pričvršćenje na nju, kao i sav potreban spojni materijal. Okov standardan, ugradnja suha. Sve mjere treba provjeriti na licu mjesta.</t>
  </si>
  <si>
    <t xml:space="preserve">  - dimenzija 146/200 cm (rešetka dim. 425 x 125 cm)</t>
  </si>
  <si>
    <t xml:space="preserve">  - dimenzija 158/200 cm (rešetka dim. 525 x 225 cm)</t>
  </si>
  <si>
    <t>6.26.</t>
  </si>
  <si>
    <t>Izrada, dobava i montaža unutarnje PVC pregradne stijene u sanitarnom čvoru u tonu po izboru projektanta. Stijena se sastoji od dvojih mimokretnih vrata ukupne svijetle širine 70 cm (svaka vrata 35 cm). U cijenu stavke uključiti montažu potrebne nosive konstrukcije i pričvršćenje na nju, kao i sav potreban spojni materijal. Okov standardan, ugradnja suha. Sve mjere treba provjeriti na licu mjesta.</t>
  </si>
  <si>
    <t xml:space="preserve">  - dimenzija 80/120 cm</t>
  </si>
  <si>
    <t>6.27.</t>
  </si>
  <si>
    <t>Dobava i montaža unutarnjih trakastih zavjesa koje služe kao zaštita od sunca. Zavjese su antistatične, širina trake 127 cm, otvaraju se jednostrano na lančić, te se mogu zakretati za 180° stupnjeva. Zavjese se postavljaju ispred ostakljenih stijena i prozora, a montiraju se na zid iznad prozora sa unutarnje strane, sve prema uputama proizvođača. U cijenu stavke je uključen sav potreban rad, pribor i pričvrsni materijal.</t>
  </si>
  <si>
    <t xml:space="preserve">  - dimenzija 75/95 cm  - 2 komada</t>
  </si>
  <si>
    <t xml:space="preserve">  - dimenzija 95/95 cm  - 1 komad</t>
  </si>
  <si>
    <t xml:space="preserve">  - dimenzija 115/135 cm  - 2 komada</t>
  </si>
  <si>
    <t xml:space="preserve">  - dimenzija 135/135 cm  - 3 komada</t>
  </si>
  <si>
    <t xml:space="preserve">  - dimenzija 195/95 cm  - 2 komada</t>
  </si>
  <si>
    <t xml:space="preserve">  - dimenzija 195/115 cm  - 1 komad</t>
  </si>
  <si>
    <t xml:space="preserve">  - dimenzija 195/135 cm  - 1 komad</t>
  </si>
  <si>
    <t xml:space="preserve">  - dimenzija 195/195 cm  - 10 komada</t>
  </si>
  <si>
    <t>6.28.</t>
  </si>
  <si>
    <t xml:space="preserve">Dobava i montaža sa demontažom cijevne radne skele visine preko 300 cm (radionički prostor) za potrebe izvedbe fasaderskih, zidarskih, limarskih i ostalih radova na zgradi. Skelu je potrebno osigurati od prevrtanja sidrenjem u građevinu, a od udara groma uzemljenjem. Ukoliko je potrebno na skelu postaviti zaštitnu mrežu. Izvesti u svemu prema pravilima struke i važećim propisima. U cijenu stavke je uključen sav rad, pribor, materijal i transport.  </t>
  </si>
  <si>
    <t xml:space="preserve">  - vanjska (fasadna) skela</t>
  </si>
  <si>
    <r>
      <t>m</t>
    </r>
    <r>
      <rPr>
        <vertAlign val="superscript"/>
        <sz val="11"/>
        <color theme="1"/>
        <rFont val="Arial Narrow"/>
        <family val="2"/>
      </rPr>
      <t>2</t>
    </r>
  </si>
  <si>
    <t>6.29.</t>
  </si>
  <si>
    <t>Dobava i montaža protupožarnih aparata za gašenje požara. Raspored i vrsta protupožarnih aparata vidljiv je u Elaboratu zaštite od požara.</t>
  </si>
  <si>
    <t xml:space="preserve">  - protupožarni aparat 12 JG 43 A</t>
  </si>
  <si>
    <t>7.</t>
  </si>
  <si>
    <t>KERAMIČARSKI RADOVI</t>
  </si>
  <si>
    <t>Dobava keramičkih protukliznih pločica i opločenje podova suterena (hodnik, spremišta, radionica, prostorije za kondenzacijski uređaj, sanitarni čvorovi, garderobe, praonica sa popratnim prostorijama)  i prizemlja (ulaz, hodnik, sanitarni čvorovi) polaganjem na keramičko ljepilo. Na mjestima u prostorijama gdje se ne postavljaju zidne pločice, postavlja se sokl visine 7 cm. Pločice su dimenzija i boje u tonu po izboru projektanta, kao i fuge. U stavku uključeno postavljanje pločica i sokla, fugiranje i pranje nakon fugiranja. U cijenu je uključen sav potreban rad i materijal. U količinu je uzeto u obzir 15% više za otpad.</t>
  </si>
  <si>
    <t xml:space="preserve">  - podne pločice</t>
  </si>
  <si>
    <t xml:space="preserve">  - sokl</t>
  </si>
  <si>
    <t>Dobava keramičkih pločica i opločenje zidova suterena (sanitarni čvorovi, garderobe, praonica) i prizemlja (sanitarni čvorovi). Pločice se postavljaju na keramičko ljepilo do visine 200 cm u praonici, te do visine stropa u sanitarnim čvorovima i garderobama. Pločice su dimenzija i boje u tonu po izboru projektanta, kao i fuge. U stavku uključeno postavljanje pločica, fugiranje i pranje nakon fugiranja. U cijenu je uključen sav potreban rad i materijal. U količinu je uzeto u obzir 15% više za otpad.</t>
  </si>
  <si>
    <t xml:space="preserve">  - zidne pločice</t>
  </si>
  <si>
    <t>Dobava keramičkih protukliznih pločica i opločenje podova suterena u prostorijama kuhinje, prostora za ekonoma, spremišta, izdavanje hrane i povrat posuđa, polaganjem na keramičko ljepilo, uz postavljanje tipskog holkera visine 7 cm, profili radijusa ≥ 50 mm. Opločenje izvesti u skladu sa HACCP standardom. Pločice su dimenzija i boje u tonu po izboru projektanta, kao i fuge. U stavku uključeno postavljanje pločica, holkera, fugiranje i pranje nakon fugiranja. U cijenu je uključen sav potreban rad i materijal. U količinu je uzeto u obzir 15% više za otpad.</t>
  </si>
  <si>
    <t xml:space="preserve">  - tipski keramički holker</t>
  </si>
  <si>
    <t xml:space="preserve">  - PVC sanitarni profili</t>
  </si>
  <si>
    <t>Nabava i doprema keramičkih protukliznih pločica i opločenje unutarnjih stepenica, postavljanje pločica na gazišta i čela gazišta, te na podest polaganjem na keramičko ljepilo. Pločice su dimenzija i boje u tonu po izboru projektanta, kao i fuge. U stavku uključeno postavljanje pločica, sokla, fugiranje i pranje nakon fugiranja. U cijenu je uključen sav potreban rad i materijal. U količinu je uzeto u obzir 15% više za otpad.</t>
  </si>
  <si>
    <t>Nabava i doprema vanjskih keramičkih protukliznih pločica i opločenje ulaza i terasa u suterenu i prizemlju polaganjem na keramičko ljepilo. Pločice su dimenzija i boje u tonu po izboru projektanta, kao i fuge. U stavku uključeno postavljanje pločica, sokla, fugiranje i pranje nakon fugiranja. U cijenu je uključen sav potreban rad i materijal. U količinu je uzeto u obzir 15% više za otpad.</t>
  </si>
  <si>
    <t>8.</t>
  </si>
  <si>
    <t>PODOPOLAGAČKI RADOVI</t>
  </si>
  <si>
    <t>Nabava, doprema i postavljanje drvenog parketa i lajsni I. klase na pripremljenu podlogu u prizemlju u uredu i sobama. Parket i lajsne u boji po izboru projektanta. U cijenu uključiti sav potreban materijal i rad, kao i postavljanje parketa i lajsni, brušenje i lakiranje parketa lakom u tri sloja.  U količinu je uzeto u obzir 15% više za otpad.</t>
  </si>
  <si>
    <t xml:space="preserve">  - parket </t>
  </si>
  <si>
    <t xml:space="preserve">  - lajsne</t>
  </si>
  <si>
    <t>Nabava, doprema i postavljanje PVC podne obloge (polivinilklorid) debljine 5 mm, u suterenu u polivalentnoj dvorani, i u prizemlju u sobi za izolaciju, dnevnom boravku i garderobama. Prije nanošenja PVC podne obloge potrebno je pripremiti podlogu, odnosno cementni estrih, nanošenjem protuprašnog premaza i izradom izravnavajućeg sloja masom za izravnavanje u debljini od 1 do 2 mm. Izravnavajući sloj obavezno strojno prebrusiti. Na ovako pripremljenu podlogu postavlja se PVC podna obloga ljepljenjem sa izvođenjem sokla do visine 15 cm. Izvesti u svemu prema uputama i detaljima proizvođača.  Podna obloga je u boji po izboru projektanta. U cijenu uključen sav potreban rad, pribor i materijal.</t>
  </si>
  <si>
    <t xml:space="preserve">  - podloga</t>
  </si>
  <si>
    <t xml:space="preserve">  - PVC podna obloga</t>
  </si>
  <si>
    <t>Dobava i ugradnja aluminijske dilatacijske lajsne na svim spojevima različitih vrsta podova. Lajsna je na rubovima blago savinuta, te se pričvršćuje za pod vijcima. U cijenu uključen sav potreban rad, pribor i materijal.</t>
  </si>
  <si>
    <t>9.</t>
  </si>
  <si>
    <t>SOBOSLIKARSKI RADOVI</t>
  </si>
  <si>
    <t xml:space="preserve">Dobava materijala i bojanje unutrašnjih zidova i stropova suterena i prizemlja poludisperzivnim bojama u dva premaza, u tonu po izboru projektanta. U stavku obračunati obavezno gletanje zidova i stropova, brušenje do glatke površine, te čišćenje, priprema i impregnacija emulzijom (priprema za bojanje), te sav materijal i rad, kao i potrebnu radnu skelu. </t>
  </si>
  <si>
    <t xml:space="preserve">Dobava materijala i bojanje unutrašnjih stropova iz gipskartonskih ploča u suterenu u prostorijama za plinski kondenzacijski uređaj, sanitarnom čvoru, radionici i spremištu, poludisperzivnim bojama u dva premaza, u tonu po izboru investitora.  U stavku obračunati obavezno gletanje stropova i brušenje do glatke površine, te čišćenje, priprema i impregnacija emulzijom (priprema za bojanje), te sav materijal i rad, kao i potrebnu radnu skelu. </t>
  </si>
  <si>
    <r>
      <rPr>
        <sz val="11"/>
        <rFont val="Arial Narrow"/>
        <family val="2"/>
      </rPr>
      <t>m</t>
    </r>
    <r>
      <rPr>
        <vertAlign val="superscript"/>
        <sz val="11"/>
        <rFont val="Arial Narrow"/>
        <family val="2"/>
      </rPr>
      <t>2</t>
    </r>
  </si>
  <si>
    <t>10.</t>
  </si>
  <si>
    <t>TESARSKI RADOVI</t>
  </si>
  <si>
    <r>
      <t>Dobava, izrada i montaža dvostrešne krovne konstrukcije iz crnogorice I</t>
    </r>
    <r>
      <rPr>
        <sz val="11"/>
        <rFont val="Arial Narrow"/>
        <family val="2"/>
      </rPr>
      <t>I klase. Rogovi se postavljaju na maksimalnom međusobnom razmaku od 87 cm te su oslonjeni na podrožnice koju su kao kontinuirane grede oslonjene na nosive stupove i zidove. Rogovi se osim na podrožnice oslanjaju na nazidnice koju su sidrene u horizontalni serklaž navojnim šipkama. Rogovi su dimenzija 12/18 cm,  nazidnice 16/16 cm, podrožnica 16/22 cm i 16/26 cm, stupovi 16/16 cm, nagib krovišta je 7°.</t>
    </r>
    <r>
      <rPr>
        <sz val="11"/>
        <rFont val="Arial Narrow"/>
        <family val="2"/>
        <charset val="238"/>
      </rPr>
      <t xml:space="preserve"> Građu je potrebno poblanjati i impregnirati zaštitnim premaznim sredstvom. U stavku uračunati sav potrebni rad, pribor i spojni materijal. Obračunata je kosa površina krovišta.</t>
    </r>
  </si>
  <si>
    <t>Letvanje drvenog krovišta, postavljanje drvene daščane oplate na krovnu konstrukciju, postavljanje krovne folije te postavljanje kontraletvi i letvi na krovnu konstrukciju. Montaža drvenih kontraletvi kako bi se omogućilo pravilno provjetravanje krovišta, razmak letvi prilagoditi vrsti pokrova. Daska je posušena, dimenzije kontraletvi 3x5 cm. Folija je paropropusna i vodonepropusna. U stavku uključen sav potreban rad, pribor i materijal. Obračunata je kosa površina krovišta.</t>
  </si>
  <si>
    <t xml:space="preserve"> - daščana oplata</t>
  </si>
  <si>
    <t xml:space="preserve"> - kontraletva i letva</t>
  </si>
  <si>
    <t xml:space="preserve"> - paropropusna i vodonepropusna folija</t>
  </si>
  <si>
    <t xml:space="preserve">Dobava, izrada i montaža drvene podkonstrukcije za opšivanje strehe na bočnom i zabatnom dijelu krovišta, te na podgledu krovišta. U stavku uključen sav potreban spojni i pričvrsni materijal, rad i pribor. </t>
  </si>
  <si>
    <t>11.</t>
  </si>
  <si>
    <t>KROVOPOKRIVAČKI RADOVI</t>
  </si>
  <si>
    <r>
      <t>Dobava i montaža pokrova od trapeznog bojanog pocinčanog  lima. Trapezni lim se postavlja na predhodno postavljenu drvenu podkonstrukciju, nagib krova 7°.</t>
    </r>
    <r>
      <rPr>
        <sz val="11"/>
        <rFont val="Arial Narrow"/>
        <family val="2"/>
      </rPr>
      <t xml:space="preserve"> Na rubovima lima potrebno je postaviti PVC rešetku za okapnicu, a sve prodore kroz lim brtviti sa trakama za brtvljenje. Ral boja i tip lima po izboru projektanta. U stavku uključen sav potreban spojni, brtveni i pričvrsni materijal, sljemenjaci, rad i pribor. Opšavi obračunati u posebnoj stavci. Obračunata kosa površina krova.</t>
    </r>
  </si>
  <si>
    <t xml:space="preserve">  - pokrov od lima</t>
  </si>
  <si>
    <t xml:space="preserve">  - sljemenjaci</t>
  </si>
  <si>
    <t>12.</t>
  </si>
  <si>
    <t>FASADERSKI RADOVI</t>
  </si>
  <si>
    <t xml:space="preserve">Nabava i doprema materijala, te izvedba termo fasade debljine d = 15 cm na vanjskim zidovima objekta koji se nalaze iznad kote terena (vidljivi zidovi). Termo fasada se sastoji od tvrdih ploča od kamene vune (λ ≤ 0,035 W/mK) debljine 14 cm koje se postavljaju na polimerno-cementno ljepilo i dodatno pričvršćuju tipskim spojnicama. Završna obrada sa polimerno-cementnim ljepilom, te silikatnom žbukom debljine 0,20 cm. Boja fasade u tonu po izboru projektanta. Stavka uključuje i mrežice za armiranje, kutne i cokl profile, te obradu špaleta. Špalete izvesti sa špaletnim elementima od kamene vune debljine 3 cm. Fasadu izvesti u svemu prema uputama i detaljima proizvođača. U cijenu uključen sav potreban rad, pribor i materijal. Otvori odbijeni. 
</t>
  </si>
  <si>
    <t xml:space="preserve">  - fasada</t>
  </si>
  <si>
    <t xml:space="preserve">  - špalete</t>
  </si>
  <si>
    <t>Završna obrada svih ploha na pročeljima na kojima se ne izvodi termo fasada (stupovi, podgledi terasa, vanjski zid na ulazu u prostoriju za plinski kondenzacijski uređaj). Plohe je potrebno impregnirati nakon čega se nanosi boja za fasadu u dva sloja u tonu po izboru projektanta. U cijenu uključen sav potreban rad, pribor i materijal.</t>
  </si>
  <si>
    <t>13.</t>
  </si>
  <si>
    <t>LIMARSKI RADOVI</t>
  </si>
  <si>
    <t>13.1.</t>
  </si>
  <si>
    <t>Izrada, dobava i montaža visećeg horizontalnog polukružnog žlijeba iz bojanog pocinčanog lima debljine 0,55 mm, razvijene širine 160 mm i 100 mm. Ral boja lima po izboru projektanta. Žlijeb se montira na krovište, te uz rub terase. U cijenu uključiti kuke od plosnog željeza 30/5 mm i sav potreban materijal i rad za kompletno učvršćenje.</t>
  </si>
  <si>
    <t xml:space="preserve">  - horizontalni žlijeb r.š. 160 mm (krovište)</t>
  </si>
  <si>
    <t xml:space="preserve">  - horizontalni žlijeb r.š. 100 mm (terasa)</t>
  </si>
  <si>
    <t>13.2.</t>
  </si>
  <si>
    <r>
      <t xml:space="preserve">Izrada, dobava i montaža vertikalnih odvodnih cijevi promjera </t>
    </r>
    <r>
      <rPr>
        <sz val="11"/>
        <rFont val="Calibri"/>
        <family val="2"/>
      </rPr>
      <t>Ø</t>
    </r>
    <r>
      <rPr>
        <sz val="11"/>
        <rFont val="Arial Narrow"/>
        <family val="2"/>
        <charset val="238"/>
      </rPr>
      <t xml:space="preserve"> 100 mm i </t>
    </r>
    <r>
      <rPr>
        <sz val="11"/>
        <rFont val="Calibri"/>
        <family val="2"/>
      </rPr>
      <t>Ø</t>
    </r>
    <r>
      <rPr>
        <sz val="11"/>
        <rFont val="Arial Narrow"/>
        <family val="2"/>
        <charset val="238"/>
      </rPr>
      <t xml:space="preserve"> 70 mm, iz bojanog pocinčanog lima debljine 0,55 mm. Ral boja lima po izboru projektanta. Žlijeb se spaja na horizontalni žlijeb na krovištu i uz rub terase. U cijenu uključiti obujmice i pričvršćivanje cijevi uz zid, te sav potreban materijal i rad za spajanje na horizontalni žlijeb.</t>
    </r>
  </si>
  <si>
    <t xml:space="preserve">  - vertikalni žlijeb Ø 100 mm (krovište)</t>
  </si>
  <si>
    <t xml:space="preserve">  - vertikalni žlijeb Ø 70 mm (terasa)</t>
  </si>
  <si>
    <t>13.3.</t>
  </si>
  <si>
    <t>Izrada, dobava i montaža raznih opšavnih limova iz bojanog pocinčanog lima debljine 0,55 mm. Ral boja lima po izboru projektanta. U stavku je uključeno izrada opšava kompletnog dimnjaka (vidljivi dio iznad krovišta), opšava strehe krovišta (bočni i zabatni dio, te podgled krovišta) koji se montira na predhodno postavljenu podkonstrukciju, te izrada snjegobrana. Sve spojeve sa krovištem zabrtviti. U cijenu uračunati sva potrebna spojna i brtvena sredstva, te sav materijal i rad.</t>
  </si>
  <si>
    <t xml:space="preserve">  - opšav dimnjaka</t>
  </si>
  <si>
    <t xml:space="preserve">  - opšav strehe</t>
  </si>
  <si>
    <t xml:space="preserve">  - snjegobrani - postavljeni u cik-cak</t>
  </si>
  <si>
    <t>14.</t>
  </si>
  <si>
    <t>BRAVARSKI RADOVI</t>
  </si>
  <si>
    <t>14.1.</t>
  </si>
  <si>
    <t>Izrada, dobava i montaža stubišne ograde i rukohvata unutarnjeg dvokrakog stubišta od inox profila, visine ograde 100 cm. Okvir ograde izveden je od inox cijevi ∅ 40 mm. Vertikalni stupovi su na max. razmaku od 200 cm. Ispuna je izvedena od horizontalnih inox šipki ∅ 15 na razmaku max. 15 cm. Nosači se vare na već ugrađene anker pločice. U cijenu stavke uključen sav potreban rad, pribor i materijal. Sve mjere treba provjeriti na licu mjesta.</t>
  </si>
  <si>
    <t>14.2.</t>
  </si>
  <si>
    <t>Izrada, dobava i montaža vanjske balkonske ograde. Ograda se sastoji od čelične konstrukcije i ispune od pleksiglasa. Čelični okvir je napravljen od kvadratnih cijevi dimenzija 50 x 50 x 3 mm sa plastičnom kapom na gornjoj strani, visina ograde je 120 cm. Cijevi su vruće pocinčane, antikorozivno zaštićene i obojane u tonu po izboru projektanta. U sklopu ograde se nalaze jednokrilna zaokretna vrata svjetle širine i visine 100 x 120 cm. Na čelični okvir i vrata se pričvršćuju letvice od pleksiglasa u boji po izboru projektanta dimenzija 1150 x 130 x 10 mm, a postavljaju se na razmaku od 2 cm. Nosači se vare na već ugrađene anker pločice. U cijenu stavke uključen sav potreban rad, pribor i materijal, te izradu, dobavu i postavu vrata, okove, brave i zasun. Sve mjere treba provjeriti na licu mjesta.</t>
  </si>
  <si>
    <t xml:space="preserve">  - čelični okvir</t>
  </si>
  <si>
    <t xml:space="preserve">  - ispuna od pleksiglasa</t>
  </si>
  <si>
    <t>14.3.</t>
  </si>
  <si>
    <t xml:space="preserve">  - servisna staza i ograda</t>
  </si>
  <si>
    <t xml:space="preserve">  - penjalice i leđobran</t>
  </si>
  <si>
    <r>
      <t>m</t>
    </r>
    <r>
      <rPr>
        <vertAlign val="superscript"/>
        <sz val="11"/>
        <rFont val="Arial Narrow"/>
        <family val="2"/>
        <charset val="238"/>
      </rPr>
      <t>2</t>
    </r>
    <r>
      <rPr>
        <sz val="11"/>
        <color theme="1"/>
        <rFont val="Calibri"/>
        <family val="2"/>
        <scheme val="minor"/>
      </rPr>
      <t/>
    </r>
  </si>
  <si>
    <r>
      <t>m</t>
    </r>
    <r>
      <rPr>
        <vertAlign val="superscript"/>
        <sz val="11"/>
        <rFont val="Arial Narrow"/>
        <family val="2"/>
        <charset val="238"/>
      </rPr>
      <t>1</t>
    </r>
    <r>
      <rPr>
        <sz val="11"/>
        <color theme="1"/>
        <rFont val="Calibri"/>
        <family val="2"/>
        <scheme val="minor"/>
      </rPr>
      <t/>
    </r>
  </si>
  <si>
    <r>
      <t>Troškovi ispitivanja materijala, uzimanja uzoraka, laboratorijska obrada sa izdavanjem atesta, te ispitivanje svih ugrađenih slojeva nasipa</t>
    </r>
    <r>
      <rPr>
        <sz val="11"/>
        <rFont val="Arial Narrow"/>
        <family val="2"/>
      </rPr>
      <t xml:space="preserve"> i kolničke konstrukcije</t>
    </r>
    <r>
      <rPr>
        <sz val="11"/>
        <rFont val="Arial Narrow"/>
        <family val="2"/>
        <charset val="238"/>
      </rPr>
      <t>. Ispitivanje se vrši u slijedećem obimu:
 a) Ispitivanje modula stišljivosti Ms svih slojeva nasipa i  posteljice, na svakih 500 m2.
 b) Ispitivanje modula stišljivosti Ms tamponskog sloja, na svakih 500 m2.</t>
    </r>
  </si>
  <si>
    <t>Dobava keramičkih pločica i opločenje zidova suterena u prostorijama kuhinje, spremišta, izdavanje hrane i povrat posuđa. Pločice se postavljaju na keramičko ljepilo do visine 200 cm. Opločenje izvesti u skladu sa HACCP standardom. Pločice su dimenzija i boje u tonu po izboru projektanta, kao i fuge. U stavku uključeno postavljanje pločica, profila, fugiranje i pranje nakon fugiranja. U cijenu je uključen sav potreban rad i materijal. U količinu je uzeto u obzir 15% više za otpad.
* Napomena: Na svim spojevima zid - zid potrebno je postaviti PVC sanitarne profile s mekim rubom u skladu sa HACCP standardom, profili radijusa ≥ 50 mm.</t>
  </si>
  <si>
    <t>Izrada, dobava i montaža servisne staze sa ogradom i vertikalnim penjalicama, koja se nalazi na krovu zgrade i služi za smještaj klima komora. Servisna staza izvedena je iz čelične rešetkaste ("hodajuće") platforme, širine min. 100 cm. Ograda i gazišta servisne staze izvedena su iz čeličnih pocinčanih profila. Servisna čelična rešetkasta staza pričvršćena je na kvadratne čelične nosače, a sve skupa je oslonjeno na glavne nosače čelične rešetke i podkonstrukciju. 
Penjalice su izvedene iz čeličnih pocinčanih profila, a sastoje se od prečki ∅ 21,3 mm koje se postavljaju  na svakih 30 cm i stranica HOP 40x40x3 mm. Leđobran se sastoji od sigurnosnog luka od plosnog željeza 50x5 mm, koji su povezani sa vertikalnom ispunom od traka plosnog željeza 30x3 mm na razmaku ne većem od 25 cm. Ljestve moraju biti udaljene od površine zida min. 16 cm, leđobran mora biti pričvršćen za stranice ljestava na međusobnom razmaku max. 140 cm. Leđna zaštita počinje na visini 200 cm od gotovog poda, postavljena duž cijele dužine penjalica i završava na visini min. 100 cm iznad krova objekta. Penjalice, stazu i ogradu je potrebno antikorozijski zaštititi.
Radove izvesti prema pravilniku o zaštiti na radu NN 59/96, 94/96, 114/03, 100/04, 86/08, 116/08, 75/09, 143/12 i 29/2013. U cijenu stavke uračunati sav potreban spojni, brtveni i pričvrsni materijal, rad i pribor. Sve mjere provjeriti na licu mjesta.</t>
  </si>
  <si>
    <t>VODOVOD</t>
  </si>
  <si>
    <t>Pripremni radovi</t>
  </si>
  <si>
    <t xml:space="preserve">1.1.1.   </t>
  </si>
  <si>
    <r>
      <t>Iskolčenje trase vodovoda. Stavka se odnosi na geodetske radove na iskolčavanju i obilježavanju trase cjevovoda, neposredno prije početka radova, sa stacioniranjem svih važnijih točaka na terenu. U stavku  uračunati sve potrebne radnje za lociranje postojećih podzemnih instalacija (izrada probnih šliceva) sa obilježavanjem i upisivanjem oznaka i osiguranja, te postavljanje trase vodovoda prema planovima iskolčenja iz projekta, te osiguranje i regulacija prometa za vrijeme izvođenja radova. Obračun po m</t>
    </r>
    <r>
      <rPr>
        <vertAlign val="superscript"/>
        <sz val="11"/>
        <rFont val="Arial Narrow"/>
        <family val="2"/>
        <charset val="238"/>
      </rPr>
      <t>I</t>
    </r>
    <r>
      <rPr>
        <sz val="11"/>
        <rFont val="Arial Narrow"/>
        <family val="2"/>
        <charset val="238"/>
      </rPr>
      <t xml:space="preserve"> obilježene trase cjevovoda.</t>
    </r>
  </si>
  <si>
    <t>Zemljani radovi</t>
  </si>
  <si>
    <t xml:space="preserve">1.2.1.    </t>
  </si>
  <si>
    <t>Iskop kanala u zemljištu III. kategorije za polaganje vodovodnih cijevi i cijevi za hidrantsku mrežu. Srednja dubina iskopa je cca 1,1 m, a širinu 0,8 m. Predviđen je ručni iskop 30% i strojni iskop 70%.
NAPOMENA: Točnu kategoriju zemlje utvrditi na licu mjesta.</t>
  </si>
  <si>
    <t>- ručni iskop 20%</t>
  </si>
  <si>
    <t>m³</t>
  </si>
  <si>
    <t>- strojni iskop 80%</t>
  </si>
  <si>
    <t>1.2.2.</t>
  </si>
  <si>
    <t>Proširenje dna rova u zemljištu III. kategorije radi izvedbe vodomjernog okna. Iskop je za 15 cm širi od vanjskih dimenzija okna. Iskopani materijal odbaciti na udaljenost preko 1,0 m od bočne ivice rova, kako bi se spriječilo urušavanje iskopanog materijala u rov.</t>
  </si>
  <si>
    <t>1.2.3.</t>
  </si>
  <si>
    <t>Planiranje dna rova, ručno prema projektiranoj širini i padu s točnošću ±2 cm. Iskopani materijal izbaciti van rova, na udaljenost min. 1,0 m od ruba rova. Obračun po m2 isplanirane površine rova.</t>
  </si>
  <si>
    <t>Obračun po m²  planirane površine</t>
  </si>
  <si>
    <t>m²</t>
  </si>
  <si>
    <t xml:space="preserve">1.2.4.    </t>
  </si>
  <si>
    <t>Posteljica cijevi od pijeska, bez kamenčića ili sličnih primjesa koji se može dobro sabiti, neagresivnog kemijskog sastava. Rad obuhvaća: dobavu, dopremu, razvoz, ubacivanje, razastiranje i nabijanje rastresitog materijala. Podloga debljine 10 cm, a sve  prema normalnom poprečnom  profilu.</t>
  </si>
  <si>
    <r>
      <t>Obračun po m</t>
    </r>
    <r>
      <rPr>
        <vertAlign val="superscript"/>
        <sz val="11"/>
        <rFont val="Arial Narrow"/>
        <family val="2"/>
        <charset val="238"/>
      </rPr>
      <t>3</t>
    </r>
    <r>
      <rPr>
        <sz val="11"/>
        <rFont val="Arial Narrow"/>
        <family val="2"/>
        <charset val="238"/>
      </rPr>
      <t xml:space="preserve">  sabijenog materijala u rovu</t>
    </r>
  </si>
  <si>
    <t xml:space="preserve">1.2.5.    </t>
  </si>
  <si>
    <t>Dobava pijeska, ubacivanje u rov, te razastiranje s laganim nabijanjem bočno i do visine od 15 cm iznad  tjemena cijevi, a sve  prema normalnom poprečnom  profilu..</t>
  </si>
  <si>
    <t xml:space="preserve">1.2.6.    </t>
  </si>
  <si>
    <t>Zatrpavanje cjevovoda vrši se nakon polaganja i montaže cjevovoda. Prije samog početka obavezno pregledati cjevovod i ustanoviti da slučajno nema nekih tehničkih oštećenja. Kada se ustanovi da je položeni cjevovod ispravan i bez oštećenja, može se pristupiti zatrpavanju. Zatrpavanje se vrši etapno prije i nakon tlačnog ispitivanja. Prije ispitivanja zatrpati samo tijelo cijevi dok spojna mjesta i zaporni elementi moraju ostati slobodni tako da zatrpani dio čini humak cca 1/2 - 2/3 visine rova. Zatrpavanje pri tom vršiti u slojevima od 30 cm uz pažljivo ručno nabijanje. U  poprečnom profilu u neposrednoj blizini cijevi zatrpavati finim materijalom bez kamenčića ili pjeskovitim materijalom do visine 15 cm iznad tjemena cijevi - uračunato u stavku 1.2.5., te onda zatrpati sa preostalim materijalom iz iskopa. Nakon završenog ispitivanja preostali dio cjevovoda zatrpati po istom principu uz propisano mehaničko sabijanje do potrebne zbijenosti (50 MN/m2).</t>
  </si>
  <si>
    <t>Obračun po m3 zatrpavanja rova sa zemljom iz iskopa.</t>
  </si>
  <si>
    <t xml:space="preserve">1.2.7.    </t>
  </si>
  <si>
    <t>Nabava, doprema i ugradnja finog šljunčanog materijala za ugradnju ispod i oko vodomjernog okna. Ispod u sloju od 30 cm, a 15 cm oko okna. Za ugradnju se koristi prirodni šljunak ili tucanik 0-16 mm. Stupanje zbijenosti mora iznositi najmanje 90 % standardnog Proctora. Statička i dinamiška opterećenja ne prenose se direktno na tijelo okna, nego preko prstenova na učvršćeni zasip oko okna.</t>
  </si>
  <si>
    <t xml:space="preserve">1.2.8.    </t>
  </si>
  <si>
    <t>Odvoz viška materijala od iskopa nakon zatrpavanja cjevovoda, uključivo utovar, prijevoz, istovar i razastiranje. Povećanje kubature uslijed rastresitosti materijala usvojeno sa 25%. Obračun po m3 odvezenog materijala. Deponija do udaljenosti 5 km.</t>
  </si>
  <si>
    <t xml:space="preserve">1.3. </t>
  </si>
  <si>
    <t>Armiranobetonski radovi</t>
  </si>
  <si>
    <t>1.3.1.</t>
  </si>
  <si>
    <t>- podložni beton C16/20 debljine 5 cm, ispod vodomjernog okna</t>
  </si>
  <si>
    <t xml:space="preserve">- dvostrana oplata </t>
  </si>
  <si>
    <t>- beton C30/37</t>
  </si>
  <si>
    <t>- u cijenu stavke uključena armatura, cca 100 kg/m3</t>
  </si>
  <si>
    <t>- dobava i montaže LŽ poklopca 60/60cm, nosivosti 1,5t</t>
  </si>
  <si>
    <t>- dobava i montaže LŽ stupaljki</t>
  </si>
  <si>
    <t>kompl</t>
  </si>
  <si>
    <t>- PVC zaštitne cijevi sa zupčastim brtvama radi spriječavanja prodora vode. PVC cijevi 2xfi110 + 1xfi75; L=25cm</t>
  </si>
  <si>
    <t xml:space="preserve">1.4.    </t>
  </si>
  <si>
    <t>Vanjska vodovodna instalacija</t>
  </si>
  <si>
    <t>1.4.1.</t>
  </si>
  <si>
    <t>Nabava, doprema i ugradnja vodovodnih cijevi od PEHD-a, nazivnog tlaka S5, PE 100, SDR 11 – prema HRN EN 12201-1, 12201-2 za izvedbu priključka na postojeći vodovod. Stavkom obuhvaćen kompletan strojni i ručni rad te pomoćni materijal, sve prema uputstvima isporučitelja cijevi. Spajanje cijevi na trasi se izvodi elektrospojnicama. Postupak zavarivanja se izvodi prema tehničkim uvjetima za cjevovode izvedene PEHD-om. Cijevi su u kolutima od 100 m. Obračun po m1 postavljenog cjevovoda.</t>
  </si>
  <si>
    <t>PE 100 - SDR11 - 63 x 5.8</t>
  </si>
  <si>
    <t>PE 100 - SDR11 - 40 x 3.7</t>
  </si>
  <si>
    <t>1.4.2.</t>
  </si>
  <si>
    <t>Dobava i ugradnja lijevano željeznih komada i armatura u VO, svi za minimalno PN 10 bar. U cijenu su uključeni vijci, sav brtveni i spojni materijal, nosači armature te potreban rad. Obračun po montiranom komadu. U cijenu uračunato čišćenje i dezinfekcija gradske vodovodne mreže.</t>
  </si>
  <si>
    <t>T-redukcijski komad fi63/fi50</t>
  </si>
  <si>
    <t>prijelazna spojnica s elektrozavojnicom čpc DN50/PEHD fi63</t>
  </si>
  <si>
    <t>cijevna redukcija čpc DN50/DN40</t>
  </si>
  <si>
    <t>cijevna redukcija čpc DN40/DN32</t>
  </si>
  <si>
    <t>kuglasti ventil za vodu DN32</t>
  </si>
  <si>
    <t>hvatač nečistoča DN32</t>
  </si>
  <si>
    <t>horizontalni vodomjer  DN32 mm, Qn=6m3/h</t>
  </si>
  <si>
    <t>protupovratni ventil DN32</t>
  </si>
  <si>
    <t>kuglasti ventil za vodu s ispustom DN32</t>
  </si>
  <si>
    <t>koljeno 90 stupnjeva fi50</t>
  </si>
  <si>
    <t>prijelazna spojnica s elektrozavojnicom čpc DN40/PEHD fi50</t>
  </si>
  <si>
    <t>cijevna redukcija čpc DN32/DN25</t>
  </si>
  <si>
    <t>kuglasti ventil za vodu DN25</t>
  </si>
  <si>
    <t>horizontalni vodomjer  DN25 mm, Qn=3,5m3/h</t>
  </si>
  <si>
    <t>kuglasti ventil za vodu DN25 s ispustom</t>
  </si>
  <si>
    <t>protupovratni ventil DN25</t>
  </si>
  <si>
    <t>regulator tlaka DN25</t>
  </si>
  <si>
    <t>kpl</t>
  </si>
  <si>
    <t xml:space="preserve">1.5.    </t>
  </si>
  <si>
    <t>Unutarnja vodovodna instalacija</t>
  </si>
  <si>
    <t xml:space="preserve">1.5.1.   </t>
  </si>
  <si>
    <t>Nabava, doprema i ugradnja vodovodnih cijevi iz polipropilena (PP-R) prema HRN EN ISO 15874, DIN 8078 i 8077, a spojevi se izvode elektrofuzijskim zavarivanjem prema DIN 16928 za izvedbu instalacije hladne, tople i recirkulacije tople vode. Stavkom obuhvaćen kompletan rad, spojni i pomoćni materijal, T-komadi i koljena i sl. sve prema uputstvima isporučitelja cijevi. Obračun po m' postavljenog cjevovoda.</t>
  </si>
  <si>
    <r>
      <rPr>
        <sz val="11"/>
        <rFont val="Arial"/>
        <family val="2"/>
        <charset val="238"/>
      </rPr>
      <t>ø</t>
    </r>
    <r>
      <rPr>
        <sz val="11"/>
        <rFont val="Symbol"/>
        <family val="2"/>
        <charset val="238"/>
      </rPr>
      <t xml:space="preserve"> 20</t>
    </r>
    <r>
      <rPr>
        <sz val="11"/>
        <rFont val="Arial Narrow"/>
        <family val="2"/>
        <charset val="238"/>
      </rPr>
      <t xml:space="preserve">               </t>
    </r>
  </si>
  <si>
    <r>
      <rPr>
        <sz val="11"/>
        <rFont val="Arial"/>
        <family val="2"/>
        <charset val="238"/>
      </rPr>
      <t>ø</t>
    </r>
    <r>
      <rPr>
        <sz val="11"/>
        <rFont val="Symbol"/>
        <family val="2"/>
        <charset val="238"/>
      </rPr>
      <t xml:space="preserve"> 25</t>
    </r>
    <r>
      <rPr>
        <sz val="11"/>
        <rFont val="Arial Narrow"/>
        <family val="2"/>
        <charset val="238"/>
      </rPr>
      <t xml:space="preserve">               </t>
    </r>
  </si>
  <si>
    <r>
      <rPr>
        <sz val="11"/>
        <rFont val="Arial"/>
        <family val="2"/>
        <charset val="238"/>
      </rPr>
      <t>ø</t>
    </r>
    <r>
      <rPr>
        <sz val="11"/>
        <rFont val="Symbol"/>
        <family val="2"/>
        <charset val="238"/>
      </rPr>
      <t xml:space="preserve"> 32</t>
    </r>
    <r>
      <rPr>
        <sz val="11"/>
        <rFont val="Arial Narrow"/>
        <family val="2"/>
        <charset val="238"/>
      </rPr>
      <t xml:space="preserve">               </t>
    </r>
  </si>
  <si>
    <r>
      <rPr>
        <sz val="11"/>
        <rFont val="Arial"/>
        <family val="2"/>
        <charset val="238"/>
      </rPr>
      <t>ø</t>
    </r>
    <r>
      <rPr>
        <sz val="11"/>
        <rFont val="Symbol"/>
        <family val="2"/>
        <charset val="238"/>
      </rPr>
      <t xml:space="preserve"> 40</t>
    </r>
    <r>
      <rPr>
        <sz val="11"/>
        <rFont val="Arial Narrow"/>
        <family val="2"/>
        <charset val="238"/>
      </rPr>
      <t xml:space="preserve">               </t>
    </r>
  </si>
  <si>
    <t xml:space="preserve">1.5.2.   </t>
  </si>
  <si>
    <t>Isporuka i montaža podžbuknih kuglastih ventila za hladnu vodu, PN10, sa poniklanom rozetom i kapom na navoj.</t>
  </si>
  <si>
    <t>DN 15</t>
  </si>
  <si>
    <t>DN 20</t>
  </si>
  <si>
    <t xml:space="preserve">DN 25              </t>
  </si>
  <si>
    <t xml:space="preserve">1.5.3.   </t>
  </si>
  <si>
    <t>Isporuka i montaža kuglaste slavine s ispustom, PN10, za ugradnju u unutarnji šaht za pražnjenje vodovoda</t>
  </si>
  <si>
    <t>DN 32</t>
  </si>
  <si>
    <t xml:space="preserve">1.5.4.   </t>
  </si>
  <si>
    <t xml:space="preserve">Dobava i montaža toplinske izolacije razvoda hladne vode sa pjenastom polietilenskim izolacijskim materijalom. Izolacija cijevi koje se postavljaju u mokrim mjestima mora imati vanjsku zaštitnu foliju. Izolacija debljine 9 mm </t>
  </si>
  <si>
    <t>F20</t>
  </si>
  <si>
    <t>F25</t>
  </si>
  <si>
    <t>F32</t>
  </si>
  <si>
    <t>F40</t>
  </si>
  <si>
    <t xml:space="preserve">1.5.5.   </t>
  </si>
  <si>
    <t xml:space="preserve">Dobava i montaža toplinske izolacije razvoda hladne vode sa pjenastom polietilenskim izolacijskim materijalom. Izolacija cijevi koje se postavljaju u mokrim mjestima mora imati vanjsku zaštitnu foliju. Izolacija debljine 13 mm. </t>
  </si>
  <si>
    <t xml:space="preserve">1.5.6.   </t>
  </si>
  <si>
    <t xml:space="preserve">1.5.7.   </t>
  </si>
  <si>
    <t>Dobava i montaža spojnih prijelaznih komada za prijelaz s vanjske na unutarnju instalaciju.</t>
  </si>
  <si>
    <t>PEHD/PP-R Ø40</t>
  </si>
  <si>
    <t>PEHD Ø63/čpc DN50</t>
  </si>
  <si>
    <t>PP-R Ø32/čpc DN25</t>
  </si>
  <si>
    <t xml:space="preserve">1.5.8.   </t>
  </si>
  <si>
    <t>Isporuka i montaža pocinčane čelične srednje teške bešavne cijevi i fazonskih komada za hladnu vodu. Stavka obuhvaća polaganje unutarnjeg hidrantskog voda po objektu. Cijev je namijenjena za nadžbuknu ugradnju – ovešenje na zid i o strop. Cijev mora biti izolirana staklenom vunom debline 4 cm u aluminijskoj košuljici (kao Lim-Mont d.o.o., Vrbanovec). Uključen sav spojni i pričvrsni materijal i pribor. Cijevi  dimenzije:</t>
  </si>
  <si>
    <t>DN 50</t>
  </si>
  <si>
    <t xml:space="preserve">1.5.9.   </t>
  </si>
  <si>
    <t xml:space="preserve">Dobava i montaža zidnog hidrantskog ormarića (500x500x140 mm) - tip HO-1 sa limenim vratima. Stavka uključuje tlačnu cijev promjera 52 mm, dužine 15 metara sa spojnicama, zatim kutni ventil 2''(MS) sa stabilnom spojnicom (AL), okretni nastavak 2'' (MS) i mlaznicu promjera 52 mm sa zasunom, kao proizvođača Strojoservis Zagreb ili jednakovrijedan. </t>
  </si>
  <si>
    <t xml:space="preserve">1.5.10.   </t>
  </si>
  <si>
    <t>Sitni potrošni materijal kao što su pocinčani fitinzi, kudjelja, firnaz, držači cijevi, obujmice, vješalice i slično.</t>
  </si>
  <si>
    <t xml:space="preserve">1.5.11.   </t>
  </si>
  <si>
    <t>Protupožarno brtvljenje prodora čeličnih pocinčanih cijevi: Izvesti pomoću ekspandirane vatrozaštitne trake u kombinaciji s vatrozaštitnom žbukom ili vatrozaštitnom pjenom; prema uputama proizvođača. U stavku uključen sam potreban materijal i rad.</t>
  </si>
  <si>
    <t>otvoru za č.p.c. DN25</t>
  </si>
  <si>
    <t>otvoru za č.p.c. DN50</t>
  </si>
  <si>
    <t xml:space="preserve">1.5.12.   </t>
  </si>
  <si>
    <t>Dobava i ugradnja lijevano željeznog poklopca 60x60 cm, nosivosti 1,5 t, za ugradnju u unutarnju šahtu za pražnjenje vodovoda.</t>
  </si>
  <si>
    <t xml:space="preserve">1.5.13.   </t>
  </si>
  <si>
    <t>Ispitivanje instalacije na nepropusnost hladnim vodenim tlakom 50 % većim od radnog tlaka instalacije.</t>
  </si>
  <si>
    <t xml:space="preserve">1.5.14.   </t>
  </si>
  <si>
    <t>Ispiranje i dezinfekcija cjevovoda.</t>
  </si>
  <si>
    <t xml:space="preserve">1.5.15.   </t>
  </si>
  <si>
    <t>Ispitivanje i mikrobiološki nalaz vode od strane ovlaštene institucije.</t>
  </si>
  <si>
    <t xml:space="preserve">1.5.16.   </t>
  </si>
  <si>
    <t>Građevinski radovi vezani uz montažu unutarnje vodovodne instalacije kao što je uštemavanje u zid, probijanje stropova, zidarska obrada i slično.</t>
  </si>
  <si>
    <t>sati</t>
  </si>
  <si>
    <t>R-IV</t>
  </si>
  <si>
    <t xml:space="preserve">1.5.17.   </t>
  </si>
  <si>
    <t>Sitni potrošni materijal kod montaže, a ne može se precizno specificirati. U stavku uključiti i eventualnu sanaciju građevinskog dijela tijekom izvođenja radova.</t>
  </si>
  <si>
    <t xml:space="preserve">UKUPNO: </t>
  </si>
  <si>
    <t>SANITARIJE</t>
  </si>
  <si>
    <t xml:space="preserve">2.1.   </t>
  </si>
  <si>
    <t>Dobava i montaža konzolne keramičke WC školjke za djecu (do 35 cm visine) s podžbuknim vodokotlićem, s horizontalnim odvodom, daskom, držačem WC papira i pričvrsnim priborom, tip kao Laufen Florakids ili jednakovrijedan. U stavku uključen i ugradbeni vodokotlić s dvije količine ispiranja, s konstrukcijom i tipkom te svim potrebnim dodatnim materijalom.</t>
  </si>
  <si>
    <t xml:space="preserve">2.2.   </t>
  </si>
  <si>
    <t>Dobava i montaža keramičke WC školjke, sa vario ispustom, plastičnom daskom, držačem WC papira i pričvrsnim priborom.</t>
  </si>
  <si>
    <t xml:space="preserve">2.3.   </t>
  </si>
  <si>
    <r>
      <t>Dobava i montaža  plastičnog vodokotlića, s kutnim ventilom, plastičnim crijevom za spajanje</t>
    </r>
    <r>
      <rPr>
        <sz val="11"/>
        <rFont val="Symbol"/>
        <family val="1"/>
        <charset val="2"/>
      </rPr>
      <t xml:space="preserve"> f</t>
    </r>
    <r>
      <rPr>
        <sz val="11"/>
        <rFont val="Arial Narrow"/>
        <family val="2"/>
        <charset val="238"/>
      </rPr>
      <t xml:space="preserve"> 15x300 mm i ispirnom cijevi dužine 1 m.</t>
    </r>
  </si>
  <si>
    <t>Dobava i montaža zidnog pisoara sa ispirnom armaturom, odgovarajućim spojno-pričvrsnim materijalom i sifonom. Obračun po komadu komplet montiranog uređaja za uporabu.</t>
  </si>
  <si>
    <t>Dobava i montaža tuš kade od keramike, dimenzija 100x100 cm, zajedno sa zidnom baterijom i tušem. Stavka uključuje dobavu i montažu dovodne i odvodne armature, kutni ventili, odvodni sifon, priključne cijevi i brtve,  tuš kadu, sve do pune funkcionalnosti.</t>
  </si>
  <si>
    <t>Dobava i montaža dječjeg keramičkog umivaonika 430x375 mm, sa niklovanim sifonom, samostojećom slavinom za hladnu i toplu vodu, etažerom sa ogledalom i držačem za tekući sapun, držačem papirnatih ručnika, uključivo montažni materijal. Obračun po komadu komplet montiranog uređaja.</t>
  </si>
  <si>
    <t>Dobava i montaža keramičkog umivaonika 600x400 mm, tip kao Inker, sa niklovanim sifonom, samostojećom slavinom za hladnu i toplu vodu, etažerom sa ogledalom i držačem za tekući sapun, držačem papirnatih ručnika, uključivo montažni materijal. Obračun po komadu komplet montiranog uređaja.</t>
  </si>
  <si>
    <t>2.8.</t>
  </si>
  <si>
    <t>Isporuka i montaža odzračne krovne kape, salonitne ili od pocinčanog lima, uključivo krovni opšav.</t>
  </si>
  <si>
    <t>2.9.</t>
  </si>
  <si>
    <t>Isporuka i montaža automatskog odušnog ventila tipa STUDORmini vent ili jednakovrijedan, za kanalizacijske odzračne vertikale na mjestima gdje nije moguće izvesti odzračnu krovnu kapu.  U stavku uključena dobava i ugradnja plastičnih ili metalnih rešetki s okvirom za ugradnju u oblogu/zid odušnog ventila, kako bi se omogućio dovod zraka.</t>
  </si>
  <si>
    <t>DN100</t>
  </si>
  <si>
    <t>2.10.</t>
  </si>
  <si>
    <t>Transportni troškovi.</t>
  </si>
  <si>
    <t>paušal</t>
  </si>
  <si>
    <t>ODVODNJA</t>
  </si>
  <si>
    <t>VANJSKA ODVODNJA</t>
  </si>
  <si>
    <t>3.1.1.</t>
  </si>
  <si>
    <t xml:space="preserve">3.1.1.1.   </t>
  </si>
  <si>
    <t>Iskolčenje trase kanalizacije. U stavku  uračunati sve potrebne radnje za lociranje postojećih podzemnih instalacija (izrada probnih šliceva) sa obilježavanjem i upisivanjem oznaka i osiguranja, te postavljanje trase kanalizacije prema planovima iskolčenja iz projekta, te osiguranje i regulacija prometa za vrijeme izvođenja radova. Obračun po m' obilježene trase kanalizacije.</t>
  </si>
  <si>
    <t>3.1.2.</t>
  </si>
  <si>
    <t>3.1.2.1.</t>
  </si>
  <si>
    <t>Iskop zemlje u tlu C kategorije za polaganje instalacije sanitarno fekalne i oborinske kanalizacije okomitim odsijecanjem bokova rova ukupne duljine 75 m. Prosječna dubina iskopa je h = cca 1,5 m, a prosječna širina kanala iznosi 0,7 m. U stavku je uključeno razupiranje rova daščanom oplatom i crpljenje podzemnih voda gdje je to potrebno.  Predviđen je ručni iskop 30% i strojni iskop 70%.
NAPOMENA: Točnu kategoriju zemlje utvrditi na licu mjesta.</t>
  </si>
  <si>
    <t>3.1.2.2.</t>
  </si>
  <si>
    <t>Iskop zemlje u zemljištu III. kategorije radi izvedbe revizionih okna i sabirne jame. Iskopani materijal odbaciti na udaljenost preko 1.0 m od bočne ivice rova, kako bi se spriječilo urušavanje iskopanog materijala u rov.</t>
  </si>
  <si>
    <t>3.1.2.3.</t>
  </si>
  <si>
    <t>Iskop zemlje u zemljištu III. kategorije radi izvedbe upojnog sloja. Iskopani materijal odbaciti na udaljenost preko 1,0 m od bočne ivice rova, kako bi se spriječilo urušavanje iskopanog materijala u rov.</t>
  </si>
  <si>
    <t>3.1.2.4.</t>
  </si>
  <si>
    <t>Planiranje dna rova vršiti ručno prema projektiranoj širini i padu s točnošću ±2 cm. Iskopani materijal izbaciti van rova, na udaljenost min. 1,0 m od ruba rova. Obračun po m2 isplanirane površine rova.</t>
  </si>
  <si>
    <t xml:space="preserve">3.1.2.5.    </t>
  </si>
  <si>
    <t xml:space="preserve">3.1.2.6.    </t>
  </si>
  <si>
    <t>3.1.2.7.</t>
  </si>
  <si>
    <t>Zatrpavanje kanala zemljom preostalom od iskopa nakon polaganja cijevi i izvršenog ispitivanja na  nepropusnost. Prvi sloj od 30 cm zatrpava se zemljom bez krupnog kamenog materijala, a slijedeći slojevi od po 30 cm preostalom zemljom uz nabijanje i potrebno vlaženje.</t>
  </si>
  <si>
    <t>3.1.2.8.</t>
  </si>
  <si>
    <t>Nabava, doprema i ugradnja finog šljunčanog materijala za zatrpavanje rova oko i ispod revizionih okna te oko i ispod sabirne jame. Materijal za zatrpavanje učvršćuje se u širini cca 15 cm oko stijenke RO. Za zatrpavanje se koristi prirodni šljunak ili tucanik 0-16 mm. Stupanje zbijenosti mora iznositi najmanje 90 % standardnog Proctora. Statička i dinamiška opterećenja ne prenose se direktno na tijelo okna, nego preko prstenova na učvršćeni zasip oko okna.</t>
  </si>
  <si>
    <t>3.1.2.9.</t>
  </si>
  <si>
    <t>Zatrpavanje sabirne jame zemljom preostalom od iskopa do kote terena postojećeg stanja (nasip do kote konačno zaravnatog terena u troškovniku Okoliša) nakon završetka gradnje i izvršenog ispitivanja na  nepropusnost. Zatrpava se u slojevima od po 30 cm preostalom zemljom uz nabijanje i potrebno vlaženje.</t>
  </si>
  <si>
    <t>3.1.2.10.</t>
  </si>
  <si>
    <t>Nabava, doprema i ugradnja batude za ispunjavanje jame upojnog sloja. Batuda granulacije &gt;30 mm. Oko batude postaviti filtracijski geotekstil (nabava, doprema i ugradnja geotekstila uključena u stavku). Unutar sloja postaviti drenažnu PVC cijev za lakše širenje vode,  a sve zasuti  zemljom preostalom od iskopa i zbiti.</t>
  </si>
  <si>
    <t>- batuda &gt;30 mm</t>
  </si>
  <si>
    <t>- geotekstil</t>
  </si>
  <si>
    <t>3.1.2.11.</t>
  </si>
  <si>
    <t>Zatrpavanje upojnog sloja zemljom preostalom iz iskopa do kote 147,20 (konačno zaravnati teren) sa zbijanjem uz potrebno vlaženje. Sloj nasipa je visine 20 cm.</t>
  </si>
  <si>
    <t>3.1.2.12.</t>
  </si>
  <si>
    <t>Nabava, doprema i ugradnja šljunčanog materijala za ispunjavanje rova drenažnog prstena. Ugraditi drenažni šljunak granulacije 16-64 mm uz lagano zbjanje pazeći da se ne ošteti drenažna cijev. Oko šljunčanog materijala postaviti filtracijski geotekstil (nabava, doprema i ugradnja geotekstila uključena u stavku). - prema detaljnom nacrtu.</t>
  </si>
  <si>
    <t>- drenažni šljunak 16-64 mm</t>
  </si>
  <si>
    <t>3.1.2.13.</t>
  </si>
  <si>
    <t xml:space="preserve">Odvoz viška materijala od iskopa na deponij udaljen do 10 km, uključivo utovar, prijevoz, istovar i razastiranje. </t>
  </si>
  <si>
    <t>3.1.3.</t>
  </si>
  <si>
    <t>Betonski i armiranobetonski radovi</t>
  </si>
  <si>
    <t>3.1.3.1.</t>
  </si>
  <si>
    <t>- ukupno RO 80 x 80</t>
  </si>
  <si>
    <t>3.1.3.2.</t>
  </si>
  <si>
    <t>- ukupno RO 60 x 60</t>
  </si>
  <si>
    <t>3.1.3.3.</t>
  </si>
  <si>
    <r>
      <t>Dobava, transport i trokomorne vodonepropusne sabirne jame, od AB klase betona C30/37 vodonepropusnog, vanjskih tlocrtnih dimenzija 10x3 m, prosječne svijetle visine cca 3,0 m, ukupnog korisnog volumena 45 m</t>
    </r>
    <r>
      <rPr>
        <vertAlign val="superscript"/>
        <sz val="11"/>
        <rFont val="Arial Narrow"/>
        <family val="2"/>
      </rPr>
      <t>3</t>
    </r>
    <r>
      <rPr>
        <sz val="11"/>
        <rFont val="Arial Narrow"/>
        <family val="2"/>
      </rPr>
      <t>. Debljina stijenki 25 cm, ploča 20 cm. Tijelo okna mora imati LJŽ penjalice sukladno važećim propisima. U jediničnu cijenu uključiti sav potreban materijal i rad za izvršenje. Oko sabirne jame predvidjeti zasipavanje šljunkom 0-16 mm po cijeloj visini. U cijenu stavke uračunati: beton C 30/37 cca 33 m</t>
    </r>
    <r>
      <rPr>
        <vertAlign val="superscript"/>
        <sz val="11"/>
        <rFont val="Arial Narrow"/>
        <family val="2"/>
      </rPr>
      <t>3</t>
    </r>
    <r>
      <rPr>
        <sz val="11"/>
        <rFont val="Arial Narrow"/>
        <family val="2"/>
      </rPr>
      <t>, dvostranu oplatu od drvene građe II klase cca 200 m</t>
    </r>
    <r>
      <rPr>
        <vertAlign val="superscript"/>
        <sz val="11"/>
        <rFont val="Arial Narrow"/>
        <family val="2"/>
      </rPr>
      <t>2</t>
    </r>
    <r>
      <rPr>
        <sz val="11"/>
        <rFont val="Arial Narrow"/>
        <family val="2"/>
      </rPr>
      <t xml:space="preserve"> i ugradnja armature 100 kg/m3, premazivanje unutarnjih zidova cementnim mortom i zagladiti do crnog sjaja, sve radne spojeve izvesti vodonepropusno dvostrukim premazom vodonepropusnog sredstva. Sabirna jama mora biti vodonepropusna, proboj fazonskih komada kroz AB zid zaštititi ekspandirajućim brtvama. Između komora, preljeve izvesti od PVC fi200 cijevi sa po dva T komada.</t>
    </r>
  </si>
  <si>
    <t xml:space="preserve">- dobava i montaže LŽ poklopca 60/60cm, nosivosti 1,5t </t>
  </si>
  <si>
    <t>3.1.3.4.</t>
  </si>
  <si>
    <t>Izrada betonske podloge širine 40 cm za drenažne cijevi C16/20. Prema nacrtu.</t>
  </si>
  <si>
    <r>
      <t>obračun po m</t>
    </r>
    <r>
      <rPr>
        <vertAlign val="superscript"/>
        <sz val="11"/>
        <rFont val="Arial Narrow"/>
        <family val="2"/>
        <charset val="238"/>
      </rPr>
      <t>3</t>
    </r>
    <r>
      <rPr>
        <sz val="11"/>
        <rFont val="Arial Narrow"/>
        <family val="2"/>
        <charset val="238"/>
      </rPr>
      <t xml:space="preserve"> ugrađenog betona</t>
    </r>
  </si>
  <si>
    <t>3.1.3.5.</t>
  </si>
  <si>
    <t>Dobava, transport potrebnog materijala, izrada betonske podloge revizionskih okana i sabirne jame, C16/20, te ugradnja uz dokaz kvalitete. Podloga debljine 10 cm, širine 15 cm veće od vanjskih stijenki baze oknana i jame, izvodi se uz odobrenje nadzornog inženjera, tamo gdje je dosta nestabilno ili raskvašeno temeljno tlo, pa nije dovoljna podloga od šljunka. Gornju kotu uskladiti sa debljinom dna revizionog okna. U stavku uključiti sav potreban materijal i rad za izvršenje.</t>
  </si>
  <si>
    <t>3.1.4.</t>
  </si>
  <si>
    <t>Instalaterski radovi</t>
  </si>
  <si>
    <t>3.1.4.1.</t>
  </si>
  <si>
    <t>Doprema i montaža PVC SN4 kanalizacijskih cijevi za polaganje interne instalacije kanalizacije. U metražu su uključeni i svi potrebni fazonski komadi kao: račve, koljena, redukcije, gumene brtve itd.</t>
  </si>
  <si>
    <r>
      <rPr>
        <sz val="11"/>
        <rFont val="Arial"/>
        <family val="2"/>
        <charset val="238"/>
      </rPr>
      <t>ø</t>
    </r>
    <r>
      <rPr>
        <sz val="11"/>
        <rFont val="Arial Narrow"/>
        <family val="2"/>
        <charset val="238"/>
      </rPr>
      <t xml:space="preserve"> 50           </t>
    </r>
  </si>
  <si>
    <r>
      <rPr>
        <sz val="11"/>
        <rFont val="Arial"/>
        <family val="2"/>
        <charset val="238"/>
      </rPr>
      <t>ø</t>
    </r>
    <r>
      <rPr>
        <sz val="11"/>
        <rFont val="Arial Narrow"/>
        <family val="2"/>
        <charset val="238"/>
      </rPr>
      <t xml:space="preserve"> 100              </t>
    </r>
  </si>
  <si>
    <r>
      <rPr>
        <sz val="11"/>
        <rFont val="Arial"/>
        <family val="2"/>
        <charset val="238"/>
      </rPr>
      <t>ø</t>
    </r>
    <r>
      <rPr>
        <sz val="11"/>
        <rFont val="Arial Narrow"/>
        <family val="2"/>
        <charset val="238"/>
      </rPr>
      <t xml:space="preserve"> 125              </t>
    </r>
  </si>
  <si>
    <r>
      <rPr>
        <sz val="11"/>
        <rFont val="Arial"/>
        <family val="2"/>
        <charset val="238"/>
      </rPr>
      <t>ø</t>
    </r>
    <r>
      <rPr>
        <sz val="11"/>
        <rFont val="Arial Narrow"/>
        <family val="2"/>
        <charset val="238"/>
      </rPr>
      <t xml:space="preserve"> 160              </t>
    </r>
  </si>
  <si>
    <t>3.1.4.2.</t>
  </si>
  <si>
    <t>Dobava i montaža PVC rebrastih, perforiranih drenažnih cijevi drenažni prsten i upojnu jamu. Cijev u upojnoj jami završiti s čepom. Cijevi postaviti u zemlju, prema nacrtima.  U stavku uključena sav potreban spojni materijal.</t>
  </si>
  <si>
    <t xml:space="preserve">DN 100      </t>
  </si>
  <si>
    <t>3.1.4.3.</t>
  </si>
  <si>
    <t>Dobava i ugradnja vodonepropusne brtve - priključka na betonsko okno ili sabirnu jamu, za PVC  cijevi, proizvod Heplast Pipe ili jednakovrijedno</t>
  </si>
  <si>
    <r>
      <rPr>
        <sz val="11"/>
        <rFont val="Arial"/>
        <family val="2"/>
        <charset val="238"/>
      </rPr>
      <t>ø</t>
    </r>
    <r>
      <rPr>
        <sz val="11"/>
        <rFont val="Arial Narrow"/>
        <family val="2"/>
        <charset val="238"/>
      </rPr>
      <t xml:space="preserve"> 110           </t>
    </r>
  </si>
  <si>
    <t>3.1.4.4.</t>
  </si>
  <si>
    <t>Sitni potrošni materijal kao što su konzole, silikonski kit i sl.</t>
  </si>
  <si>
    <t>3.1.4.5.</t>
  </si>
  <si>
    <t>Ispitivanje kompletne instalacije na apsolutnu vodonepropusnost i funkcionalnost. Sva ispitivanja treba izvršiti prije zatrpavanja kanala.</t>
  </si>
  <si>
    <t>UNUTARNJA ODVODNJA</t>
  </si>
  <si>
    <t>3.2.1.</t>
  </si>
  <si>
    <t>Dobava i montaža kanalizacijskih cijevi od polipropilena (PP) prema HRN EN 14514, za polaganje instalacije sanitarno-fekalne kanalizacije unutar zgrade. U metražu su uključeni i svi potrebni fazonski komadi, kao račve, koljena, redukcije, gumene brtve itd.</t>
  </si>
  <si>
    <r>
      <rPr>
        <sz val="11"/>
        <rFont val="Arial"/>
        <family val="2"/>
        <charset val="238"/>
      </rPr>
      <t>ø</t>
    </r>
    <r>
      <rPr>
        <sz val="11"/>
        <rFont val="Arial Narrow"/>
        <family val="2"/>
        <charset val="238"/>
      </rPr>
      <t xml:space="preserve"> 32                 </t>
    </r>
  </si>
  <si>
    <r>
      <rPr>
        <sz val="11"/>
        <rFont val="Arial"/>
        <family val="2"/>
        <charset val="238"/>
      </rPr>
      <t>ø</t>
    </r>
    <r>
      <rPr>
        <sz val="11"/>
        <rFont val="Arial Narrow"/>
        <family val="2"/>
        <charset val="238"/>
      </rPr>
      <t xml:space="preserve"> 50                 </t>
    </r>
  </si>
  <si>
    <r>
      <rPr>
        <sz val="11"/>
        <rFont val="Arial"/>
        <family val="2"/>
        <charset val="238"/>
      </rPr>
      <t>ø</t>
    </r>
    <r>
      <rPr>
        <sz val="11"/>
        <rFont val="Arial Narrow"/>
        <family val="2"/>
        <charset val="238"/>
      </rPr>
      <t xml:space="preserve"> 75                 </t>
    </r>
  </si>
  <si>
    <r>
      <rPr>
        <sz val="11"/>
        <rFont val="Arial"/>
        <family val="2"/>
        <charset val="238"/>
      </rPr>
      <t>ø</t>
    </r>
    <r>
      <rPr>
        <sz val="11"/>
        <rFont val="Arial Narrow"/>
        <family val="2"/>
        <charset val="238"/>
      </rPr>
      <t xml:space="preserve"> 110                 </t>
    </r>
  </si>
  <si>
    <t>3.2.2.</t>
  </si>
  <si>
    <t>Dobava i montaža kanalizacijskih cijevi od polvinilklorida (PVC) SN4 prema HRN EN 1401 i HRN EN 13476, za polaganje instalacije sabirnog/temeljnog voda sanitarno-fekalne kanalizacije. U metražu su uključeni i svi potrebni fazonski komadi, kao račve, koljena, redukcije, gumene brtve itd.</t>
  </si>
  <si>
    <r>
      <rPr>
        <sz val="11"/>
        <rFont val="Arial"/>
        <family val="2"/>
        <charset val="238"/>
      </rPr>
      <t>ø</t>
    </r>
    <r>
      <rPr>
        <sz val="11"/>
        <rFont val="Arial Narrow"/>
        <family val="2"/>
        <charset val="238"/>
      </rPr>
      <t xml:space="preserve"> 125                </t>
    </r>
  </si>
  <si>
    <r>
      <rPr>
        <sz val="11"/>
        <rFont val="Arial"/>
        <family val="2"/>
        <charset val="238"/>
      </rPr>
      <t>ø</t>
    </r>
    <r>
      <rPr>
        <sz val="11"/>
        <rFont val="Arial Narrow"/>
        <family val="2"/>
        <charset val="238"/>
      </rPr>
      <t xml:space="preserve"> 160            </t>
    </r>
  </si>
  <si>
    <t>3.2.3.</t>
  </si>
  <si>
    <t>Izolacija PP kanalizacijskih cijevi izolacijom tipa kao Tubolit AR Fonwave 9 mm ili jednakovrijedan.</t>
  </si>
  <si>
    <t>3.2.4.</t>
  </si>
  <si>
    <t>Isporuka i montaža PE podnog slivnika sa horizontalnim izlazom i niklanom rešetkom 15 x 15 cm te zatvaračem zadaha, dimenzije:</t>
  </si>
  <si>
    <r>
      <rPr>
        <sz val="11"/>
        <rFont val="Arial"/>
        <family val="2"/>
        <charset val="238"/>
      </rPr>
      <t>ø</t>
    </r>
    <r>
      <rPr>
        <sz val="11"/>
        <rFont val="Arial Narrow"/>
        <family val="2"/>
        <charset val="238"/>
      </rPr>
      <t xml:space="preserve"> 75                </t>
    </r>
  </si>
  <si>
    <t>3.2.5.</t>
  </si>
  <si>
    <t>Isporuka i montaža PE podnog slivnika sa duplim brtvljenjem horizontalnim izlazom i niklanom rešetkom 15 x 15 cm, zatvaračem zadaha, za postavljnje u sanitarne prostorije prizemlja. Potrebno je izvesti brtvljenje sa dva sloja polimercementne hidroizolacije. Dimenzije:</t>
  </si>
  <si>
    <t>ODVODNJA KUHINJE</t>
  </si>
  <si>
    <t>3.2.6.a</t>
  </si>
  <si>
    <t xml:space="preserve">Dobava inox kanalske rešetke za potrebe kuhinje dim 1200x300x 20 (ili sl.), u kompletu sa podnim sifonom sa protusmradnim zvonom,i rešetkom a sve od inoxa prema haccp normi; </t>
  </si>
  <si>
    <t>DN 110mm</t>
  </si>
  <si>
    <t>3.2.6.b</t>
  </si>
  <si>
    <t xml:space="preserve">Dobava inox kanalske rešetke za potrebe kuhinje dim 1400 x 300 x 20 (ili sl.), u kompletu sa podnim sifonom sa protusmradnim zvonom,i rešetkom a sve od inoxa prema haccp normi; </t>
  </si>
  <si>
    <t>3.2.6.c</t>
  </si>
  <si>
    <t>3.2.7.</t>
  </si>
  <si>
    <t>3.2.8.</t>
  </si>
  <si>
    <t>Građevinski radovi vezani uz montažu kanalizacije kao što je uštemavanje u zid, probijanje stropova i slično.</t>
  </si>
  <si>
    <t>3.2.9.</t>
  </si>
  <si>
    <t>Ispitivanje instalacije na nepropusnost, tj. tlačna proba vodenim tlakom p=0,5 bara.</t>
  </si>
  <si>
    <t>3.2.10.</t>
  </si>
  <si>
    <r>
      <t>Izvedba vodomjernog okna armiranim vodonepropusnim b</t>
    </r>
    <r>
      <rPr>
        <sz val="11"/>
        <rFont val="Arial Narrow"/>
        <family val="2"/>
      </rPr>
      <t>etonom C30/37</t>
    </r>
    <r>
      <rPr>
        <sz val="11"/>
        <rFont val="Arial Narrow"/>
        <family val="2"/>
        <charset val="238"/>
      </rPr>
      <t xml:space="preserve"> u dvostranoj oplati,  debljine  bočnih stijenki 25 cm. Stjenke okna ožbukati hidroizolacijskim mortom. Izvesti armirano-betonske ploče debljine 20 cm. Gornju ploču s otvorom 60x60 cm za  silazak u okno.  Iznad  otvora  u ploči montirati lijevano-željezni poklopac s okvirom vel. 600x600 mm  (uzeti u obzir u ovoj stavci). Poklopac lakog tipa s dvije uvlačno-izvlačne ručke koje se mogu uhvatiti punom šakom. U donjoj ploči okna ubetonirati PVC cijev fi300, L=40cm  kao udubljenje za usisni koš pumpe i izvesti pad prema cijevi (uključeno u stavku).
U cijeni je i izvedba, dobava i ugradba lijevano željeznih stupaljki u stijenke vodomjernog okna. Prije ugradnje, stupaljke od korozije zaštititi premazom. Izvedba okna prema priloženom detaljnom nacrtu.- vodomjerno okno vanjskih dim. vel. 190x150x175 cm. 
NAPOMENA: Točne mjere vodomjernog okna utvrditi sa distributerom nadležnim za  vodovod.</t>
    </r>
  </si>
  <si>
    <r>
      <t>Dobava, transport i izrada ukupno revizionog okna od AB klase betona C30/37 vodonepropusnog, unutrašnjih dimenzija 0,8x0,8 m, prosječne svijetle visine cca 1,5 m. Debljina stijenki 25 cm, a gornje i donje ploče 20 cm. Tijelo okna mora imati LŽ penjalice sukladno važećim propisima i LŽ poklopac 60x60 cm prikladne nosivosti. U jediničnu cijenu uključiti sav potreban materijal i rad za izvršenje. Ispod okna izvesti sloj mržavog betona debljine 10 cm. U cijenu stavke uračunati dvostranu oplatu  cca 15 m</t>
    </r>
    <r>
      <rPr>
        <vertAlign val="superscript"/>
        <sz val="11"/>
        <rFont val="Arial Narrow"/>
        <family val="2"/>
      </rPr>
      <t>2</t>
    </r>
    <r>
      <rPr>
        <sz val="11"/>
        <rFont val="Arial Narrow"/>
        <family val="2"/>
      </rPr>
      <t xml:space="preserve"> po oknu i uradnja armature 100 kg/m3, beton C 30/37 cca 1,5 m</t>
    </r>
    <r>
      <rPr>
        <vertAlign val="superscript"/>
        <sz val="11"/>
        <rFont val="Arial Narrow"/>
        <family val="2"/>
      </rPr>
      <t>3</t>
    </r>
    <r>
      <rPr>
        <sz val="11"/>
        <rFont val="Arial Narrow"/>
        <family val="2"/>
      </rPr>
      <t xml:space="preserve"> po oknu , izradu kinete okna betonom klase C 16/20 i naknadinim žbukanjem cem. mortom 1:2. Sve radne spojeve izvesti vodonepropusno dvostrukim premazom vodonepropusnog sredstva. Reviziona okna moraju biti vodonepropusna, proboj cijevi kroz AB zid zaštititi ekspandirajućim brtvama lli ugradbenim komadom. 
Napomena: potrebna nosivost LŽ poklopaca je 3x1,5 t i 1x5 t</t>
    </r>
  </si>
  <si>
    <t>Dobava inox kanalske rešetke za potrebe kuhinje dim 1600 x 300 x 20 (ili sl.), u kompletu sa podnim sifonom sa protusmradnim zvonom,i rešetkom a sve od inoxa prema haccp normi; 
NAPOMENA: stavke 3.2.6. a, b i c, potrebno dogovarati prema projektu kuhinje i u dogovoru sa projektantom kuhinje, investitorom ili nadzorom.</t>
  </si>
  <si>
    <r>
      <t>Dobava, transport i izrada ukupno 2 komada revizionog okna od AB klase betona C30/37 vodonepropusnog, unutrašnjih dimenzija 0,6x0,6 m, prosječne svijetle visine cca 1,0 m. Debljina stijenki 25 cm, a gornje i donje ploče 20 cm. Tijelo okna mora imati LŽ penjalice sukladno važećim propisima i LŽ poklopac 60x60 cm prikladne nosivosti. U jediničnu cijenu uključiti sav potreban materijal i rad za izvršenje. Ispod okna izvesti sloj mržavog betona debljine 10 cm. U cijenu stavke uračunati betno C30/37 cca 1,1 m</t>
    </r>
    <r>
      <rPr>
        <vertAlign val="superscript"/>
        <sz val="11"/>
        <rFont val="Arial Narrow"/>
        <family val="2"/>
      </rPr>
      <t>3</t>
    </r>
    <r>
      <rPr>
        <sz val="11"/>
        <rFont val="Arial Narrow"/>
        <family val="2"/>
      </rPr>
      <t xml:space="preserve"> po oknu  dvostranu oplatu cca 7,2 m</t>
    </r>
    <r>
      <rPr>
        <vertAlign val="superscript"/>
        <sz val="11"/>
        <rFont val="Arial Narrow"/>
        <family val="2"/>
      </rPr>
      <t>2</t>
    </r>
    <r>
      <rPr>
        <sz val="11"/>
        <rFont val="Arial Narrow"/>
        <family val="2"/>
      </rPr>
      <t xml:space="preserve"> po oknu i uradnja armature 100 kg/m3, izradu kinete okna betonom klase C 16/20 i naknadinim žbukanjem cem. mortom 1:2. Sve radne spojeve izvesti vodonepropusno dvostrukim premazom vodonepropusnog sredstva. Reviziona okna moraju biti vodonepropusna, proboj cijevi kroz AB zid zaštititi ekspandirajućim brtvama lli ugradbenim komadom. 
Napomena: potrebna nosivost LŽ poklopaca je 1 poklopac od 1,5 t i 1x5 t</t>
    </r>
  </si>
  <si>
    <t>ISKOLČENJE TRASE PROMETNICE I OGRADE PARCELE (O.T.U. 1-02.1)</t>
  </si>
  <si>
    <t>Iskolčenje trase obuhvaća sva geodetska mjerenja kojima se podaci iz projekta prennose na teren ili s terena u projekte, osiguranje osi iskolčene trase, profiliranje, obnavljanje i održavanje iskolčenih oznaka na terenu za sve vrijeme građenja, odnosno do predaje radova investitoru. Izvođač iskolčuje os trase prema numeričkim podacima iz projekta (sredina ceste i/ili rub kolnika) u razmacijma koji ovise o karakteristikama terena. Poprečne profile iz projekta treba uskladiti sa stvarnim stanjem na terenu, uz ovjeru nadzornog inženjera. Na zahtjev izvođača radova mogu se usvojiti i dodatni poprečni profili.</t>
  </si>
  <si>
    <t xml:space="preserve"> - Rad se obračunava po m' trase iskolčenja</t>
  </si>
  <si>
    <t>PRIVREMENA REGULACIJA PROMETA</t>
  </si>
  <si>
    <t>Privremena regulacija prometa na mjestima izvođenja radova izgradnje kolnog prilaza i rekonstrukcije javne pješačke staze, prema elaboratu privremene regulacije prometa, te postava upozoravajućih traka na dijelu iskopa odnosno osiguranje iskopa PVC mrežastom ogradom visine 1.2 m, postavljenom na drvene stupiće. Stavka obuhvaća izradu Elaborata regulacije prometa u vremenu izvođenja predmetnih radova (izraditi dogovorno s predstavnikom jedinice lokalne samouprave, Hrvatskih cesta, MUP-a, ŽUC-a, ...),  nabavu i postavu prometne signalizacije, vršenje regulacije prometa koja se vrši za cijelo vrijeme izvođenja radova, te trošak čiščenja blata i pranja mlazom vode okolnih prometnica kojima će se voziti strojevi na odvozu i dovozu materijala za predmetno gradilište.</t>
  </si>
  <si>
    <t xml:space="preserve"> - Rad se obračunava po kompletu</t>
  </si>
  <si>
    <t>ISKOP HUMUSA (O.T.U. 2-01)</t>
  </si>
  <si>
    <t xml:space="preserve">Skidanje humusa - stavka obuhvaća iskop sloja humusa, u debljina iskopa je 0,20 m, te odlaganje na privremenu gradilišnu deponiju.  Obračun se vrši po m2 iskopanog humusa mjereno u sraslom stanju. </t>
  </si>
  <si>
    <r>
      <t xml:space="preserve"> - Rad se obračunava po m</t>
    </r>
    <r>
      <rPr>
        <sz val="11"/>
        <color theme="1"/>
        <rFont val="Arial"/>
        <family val="2"/>
        <charset val="238"/>
      </rPr>
      <t xml:space="preserve">³ </t>
    </r>
    <r>
      <rPr>
        <sz val="11"/>
        <color theme="1"/>
        <rFont val="Arial Narrow"/>
        <family val="2"/>
        <charset val="238"/>
      </rPr>
      <t>stvarno iskopanog humusa</t>
    </r>
  </si>
  <si>
    <r>
      <t>m</t>
    </r>
    <r>
      <rPr>
        <sz val="11"/>
        <color theme="1"/>
        <rFont val="Arial"/>
        <family val="2"/>
        <charset val="238"/>
      </rPr>
      <t>³</t>
    </r>
  </si>
  <si>
    <t>ŠIROKI ISKOP U MATERIJALU "C" KATEGORIJE (O.T.U. 2-02)</t>
  </si>
  <si>
    <t>Strojni široki iskop tla (s prijevozom na privremeni deponij) na trasi, u materijalu kategorije "C". Prema odredbama projekta. Rad se mjeri u kubičnim metrima stvarno iskopanog materijala, mjereno u sraslom stanju, a u jediničnu cijenu uračunati su svi radovi na iskopu materijala s utovarom i prijevozom, radovi na uređenju i čišćenju pokosa od labilnih blokova i rastresitog materijala, planiranje iskopanih i susjednih površina. Izvedba, kontrola kakvoće i obračun prema OTU 2-02.</t>
  </si>
  <si>
    <r>
      <t xml:space="preserve"> - Rad se obračunava po m</t>
    </r>
    <r>
      <rPr>
        <sz val="11"/>
        <color theme="1"/>
        <rFont val="Arial"/>
        <family val="2"/>
        <charset val="238"/>
      </rPr>
      <t>³</t>
    </r>
    <r>
      <rPr>
        <sz val="11"/>
        <color theme="1"/>
        <rFont val="Arial Narrow"/>
        <family val="2"/>
        <charset val="238"/>
      </rPr>
      <t xml:space="preserve"> stvarno iskopanog materijala</t>
    </r>
  </si>
  <si>
    <t>ISKOPI ZA TEMELJE OGRADE I KOLNIH VRATA (O.T.U. 2-04)</t>
  </si>
  <si>
    <t>Rad obuhvaća iskope za temelje stupova ograde te temelje kolnih ulaznih vrata u materijalu kategorije "C". Dimenzija prema odredbama projekta s poravnanjem dna.  Rad se mjeri u kubičnim metrima stvarno iskopanog materijala, mjereno u sraslom stanju, a u jediničnu cijenu uključeno je iskop, razupiranje, eventualno crpljenje oborinske i podzemne vode, vertikalni prijenos s odlaganjem iskopanog materijala, zatrpavanje temelja i utovar viška iskopa nakon zatrpavanja u prijevozno sredstvo, kao i uređenje i čišćenje terena. Eventualni dodatni iskop zbog nedovoljne nosivosti temeljnog tla obračunava se kao i projektirani.  Izvedba, kontrola kakvoće i obračun prema OTU 2-04.</t>
  </si>
  <si>
    <r>
      <t xml:space="preserve"> - Temelji samci (</t>
    </r>
    <r>
      <rPr>
        <sz val="11"/>
        <color theme="1"/>
        <rFont val="Calibri"/>
        <family val="2"/>
        <charset val="238"/>
      </rPr>
      <t>Φ</t>
    </r>
    <r>
      <rPr>
        <sz val="11"/>
        <color theme="1"/>
        <rFont val="Arial Narrow"/>
        <family val="2"/>
        <charset val="238"/>
      </rPr>
      <t>25 x 0.8) stupova ograde i vrata, obračun po m³</t>
    </r>
  </si>
  <si>
    <t>PRIJEVOZ VIŠKA MATERIJALA "C" KATEGORIJE I HUMUSA (O.T.U. 2-07)</t>
  </si>
  <si>
    <t>Prijevoz na stalno odlagalište iskopanog i utovarenog materijala - humusa i viška materijala "C" kategorije, na udaljenost do 30 km (uključivo s troškovima deponiranja).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</si>
  <si>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r>
      <t xml:space="preserve"> - Rad se obračunava po m</t>
    </r>
    <r>
      <rPr>
        <sz val="11"/>
        <color theme="1"/>
        <rFont val="Arial"/>
        <family val="2"/>
        <charset val="238"/>
      </rPr>
      <t>³</t>
    </r>
    <r>
      <rPr>
        <sz val="11"/>
        <color theme="1"/>
        <rFont val="Arial Narrow"/>
        <family val="2"/>
        <charset val="238"/>
      </rPr>
      <t xml:space="preserve"> materijala u sraslom stanju</t>
    </r>
  </si>
  <si>
    <t>UREĐENJE POSTELJICE GEOTEKSTILOM (O.T.U. 2-08)</t>
  </si>
  <si>
    <t>Uređenje slabo nosivog temeljnog tla i posteljice polaganjem  tkanog geotekstila, mase 300 gr/m2. Uređenje slabo nosivog temeljnog tla i posteljice polaganjem geotekstila načina ugradnje (preklapanjem, zavarivanjem ili šivanjem) te kakvoće prema projektu, na prethodno poravnato tlo. Obračun je prema stvarnoj površini tla na koji je položen geotekstil (preklopi se ne uračunavaju) u četvornim metrima. U cijenu je uključen sav rad, nabava geotekstila i materijala za poravnavanje te ostalog potrebnog materijala, transporti i oprema za pripremu podloge i polaganje geotekstila, kao i ispitivanja i kontrola kakvoće. Prvi sloj nasipa koji se nanosi s čela u smjeru preklopa  obračunava se u stavci nasipa.  Izvedba, kontrola kakvoće i obračun prema OTU 2-08.4</t>
  </si>
  <si>
    <r>
      <t xml:space="preserve"> - Rad se obračunava prema stvarnoj površini prekrivenoj geotekstilom (nisu uračunati preklopi) m</t>
    </r>
    <r>
      <rPr>
        <sz val="11"/>
        <color theme="1"/>
        <rFont val="Arial"/>
        <family val="2"/>
        <charset val="238"/>
      </rPr>
      <t>²</t>
    </r>
  </si>
  <si>
    <r>
      <t>m</t>
    </r>
    <r>
      <rPr>
        <sz val="11"/>
        <color theme="1"/>
        <rFont val="Arial"/>
        <family val="2"/>
        <charset val="238"/>
      </rPr>
      <t>²</t>
    </r>
  </si>
  <si>
    <t>IZRADA NASIPA OD ZEMLJANIH MATERIJALA (O.T.U. 2-09.1)</t>
  </si>
  <si>
    <t>Izrada nasipa materijalom iz iskopa C kategorije, Sz ≥ 95 %, Ms ≥ 35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te planiranje pokosa nasipa i čišćenje okoline, sav ostali rad, transporti i oprema, kao i ispitivanja i kontrola kakvoće. Izvedba, kontrola kakvoće i obračun prema OTU 2-09.</t>
  </si>
  <si>
    <r>
      <t xml:space="preserve"> - Rad se obračunava po m</t>
    </r>
    <r>
      <rPr>
        <sz val="11"/>
        <color theme="1"/>
        <rFont val="Arial"/>
        <family val="2"/>
        <charset val="238"/>
      </rPr>
      <t>³</t>
    </r>
    <r>
      <rPr>
        <sz val="11"/>
        <color theme="1"/>
        <rFont val="Arial Narrow"/>
        <family val="2"/>
        <charset val="238"/>
      </rPr>
      <t xml:space="preserve"> ugrađenog i zbijenog nasipa</t>
    </r>
  </si>
  <si>
    <t>IZRADA POSTELJICE OD ZEMLJANIH MATERIJALA (O.T.U. 2-10.1)</t>
  </si>
  <si>
    <t>Izrada posteljice od zemljanih materijala, Sz ≥ 100 %, Ms ≥ 35 Mn/m2. Strojna izrada posteljice od zemljanih  ili miješanih materijala, završnog sloja usjeka ili nasipa, ujednačene nosivosti s grubim i finim planiranjem, eventualnom sanacijom pojedinih manjih površina slabijeg materijala i zbijanjem do tražene zbijenosti uz potrebno vlaženje ili sušenje. Izrada posteljice mora biti prema projektu, osobito obzirom na visinske kote, postignute nagibe i zbijenost materijala. Obračun je u četvornim metrima uređene i zbijene posteljice. U cijeni je uključen sav rad, materijal te prijevozi, potrebni za potpuno dovršenje uređene i zbijene posteljice, uključujući i ispitivanje i kontrolu kakvoće. Izvedba, kontrola kakvoće i obračun prema OTU 2-10, 2-10.1 i 2-10.2</t>
  </si>
  <si>
    <r>
      <t xml:space="preserve"> - Rad se obračunava po m</t>
    </r>
    <r>
      <rPr>
        <sz val="11"/>
        <color theme="1"/>
        <rFont val="Arial"/>
        <family val="2"/>
        <charset val="238"/>
      </rPr>
      <t>²</t>
    </r>
    <r>
      <rPr>
        <sz val="11"/>
        <color theme="1"/>
        <rFont val="Arial Narrow"/>
        <family val="2"/>
        <charset val="238"/>
      </rPr>
      <t xml:space="preserve"> uređene i zbijene posteljice</t>
    </r>
  </si>
  <si>
    <t>ZAŠTITA POKOSA PRIMJENOM HUMUSNOG MATERIJALA I TRAVNATE VEGETACIJE (O.T.U. 2-15.1)</t>
  </si>
  <si>
    <t>Zaštita površina izloženih eroziji humusnim materijalom iz iskopa sa gradilišnog deponija debljine sloja humusa 20 cm, na pokosu nasipa. Zaštita površina izloženih eroziji humusnim materijalom i travnatom vegetacijom u svemu prema projektu. U cijenu je uključen utovar i prijevoz humusa, s razastiranjem u projektiranom sloju, uz prethodno uređenje (grubo planiranje ili brazdanje) i saniranje površine prema odredbama OTU, zatim fino zbijanje i planiranje te nabava i transport sjemena i gnojiva, sijanje trave, gnojidba i njega zalijevanjem, te eventualno košenje 1 do 2 puta. Gotove površine zaštićene humusnim materijalom i travnatom vegetacijom preuzimaju se na osnovi količine obrasle površine jednolike gustoće, svježe boje i zdravog izgleda, a obračun je u četvornim metrima stvarno izvršenih radova. Izvedba, kontrola kakvoće i obračun prema OTU 2-15. i 2-15.1.</t>
  </si>
  <si>
    <r>
      <t xml:space="preserve"> - Rad se obračunava po u m</t>
    </r>
    <r>
      <rPr>
        <sz val="11"/>
        <color theme="1"/>
        <rFont val="Arial"/>
        <family val="2"/>
        <charset val="238"/>
      </rPr>
      <t>²</t>
    </r>
    <r>
      <rPr>
        <sz val="11"/>
        <color theme="1"/>
        <rFont val="Arial Narrow"/>
        <family val="2"/>
        <charset val="238"/>
      </rPr>
      <t xml:space="preserve"> izvedene zaštite</t>
    </r>
  </si>
  <si>
    <t>IZRADA NOSIVOG SLOJA OD KAMENITIH MATERIJALA BEZ VEZIVA (O.T.U. 5-01.1)</t>
  </si>
  <si>
    <t xml:space="preserve">Izrada nosivog sloja (Ms≥80 MN/m2) od prirodnog kamenog materijala, najvećeg zrna 63 mm , debljine 40 cm.  U cijenu je uključena dobava materijala, utovar, prijevoz, i ugradnja (strojno razastiranje, planiranje i zbijanje do traženog modula stišljivosti ili stupnja zbijenosti) na uređenu i preuzetu podlogu. Obračun je po m3 ugrađenog materijala u zbijenom stanju. Izvedba, kontrola kakvoće i obračun prema OTU 5-01. </t>
  </si>
  <si>
    <r>
      <t xml:space="preserve"> - Rad se obračunava u m</t>
    </r>
    <r>
      <rPr>
        <sz val="11"/>
        <color theme="1"/>
        <rFont val="Arial"/>
        <family val="2"/>
        <charset val="238"/>
      </rPr>
      <t>³</t>
    </r>
    <r>
      <rPr>
        <sz val="11"/>
        <color theme="1"/>
        <rFont val="Arial Narrow"/>
        <family val="2"/>
        <charset val="238"/>
      </rPr>
      <t xml:space="preserve"> ugrađenog materijala u zbijenom stanju</t>
    </r>
  </si>
  <si>
    <t>IZRADA DRENAŽE PROMETNICE</t>
  </si>
  <si>
    <t>Izrada drenaže prometnice se sastoji od iskopa za rov drenažne cijevi, podloge od gline, drenažne cijevi te zasipa drenažne cijevi. Drenažna cijev se postavlja u iskopani rov minimalne dimenzije cca 30 x 30 cm (dubina rova ovisi o padu drenaže odnosno prometnice i konfiguraciji tererna) na sloj gline od cca 10 cm te se zasipava jednoliko granuliranog krupnijeg kamenog materijala zrna ne većeg od 60 mm.</t>
  </si>
  <si>
    <t xml:space="preserve"> - Iskop rova promjenjive dubine i širine 30 cm</t>
  </si>
  <si>
    <t xml:space="preserve"> - Ugradnja gline kao posteljice cijevi</t>
  </si>
  <si>
    <t xml:space="preserve"> - Postavljanje drenažne cijevi DN 110</t>
  </si>
  <si>
    <t xml:space="preserve"> - Zasipavanje jednoliko granuliranim kamenim materijalom zrna ne većeg od 60 mm</t>
  </si>
  <si>
    <t>2.11.</t>
  </si>
  <si>
    <t xml:space="preserve">IZRADA DRENAŽNOG JARKA </t>
  </si>
  <si>
    <t>Izrada drenažnog jarka se sastoji od iskopa jarka u koji se polaže drenažna cijev DN 160, a jarak je ispunjen batudom odnosno krupnozrnatim kamenim materijalom jednolike granulometrije te obučen u geotekstil. Drenažna cijev se postavlja u iskopani jarak trapeznog oblika šrirne dna 0.3 m dok je na površini širina od 0.5 m (dubina rova ovisi o padu drenaže odnosno prometnice i konfiguraciji tererna)  te se zasipava jednoliko granuliranog krupnog kamenog materijala. Obloga jarka je geotekstil koji služi kao filtracijski sloj da spriječi ulazak stitnih čestica u šupljine zasipa od batude.</t>
  </si>
  <si>
    <t xml:space="preserve"> - Iskop trapeznog jarka promjenjive dubine</t>
  </si>
  <si>
    <t xml:space="preserve"> - Postavljanje geotekstila kao obloge kanala, razvijene površine</t>
  </si>
  <si>
    <t xml:space="preserve"> - Postavljanje drenažne cijevi DN 160</t>
  </si>
  <si>
    <t xml:space="preserve"> - Zasipavanje batudom (krupnim jednoliko granuliranog kamenog materijala)</t>
  </si>
  <si>
    <t>ASFALTERSKI RADOVI</t>
  </si>
  <si>
    <t>IZRADA BITUMENIZIRANOG NOSIVOG SLOJA (BNS) (O.T.U. 5-04)</t>
  </si>
  <si>
    <t>Izrada nosivog sloja dolomitnog porijekla (srednje prometno opterećenje) AC 22 base 50/70 AG6 M2, debljine 6,0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</si>
  <si>
    <r>
      <t xml:space="preserve"> - Rad se obračunava u m</t>
    </r>
    <r>
      <rPr>
        <sz val="11"/>
        <color theme="1"/>
        <rFont val="Arial"/>
        <family val="2"/>
        <charset val="238"/>
      </rPr>
      <t>²</t>
    </r>
    <r>
      <rPr>
        <sz val="11"/>
        <color theme="1"/>
        <rFont val="Arial Narrow"/>
        <family val="2"/>
        <charset val="238"/>
      </rPr>
      <t xml:space="preserve"> ugrađene asfaltne mješavine</t>
    </r>
  </si>
  <si>
    <t xml:space="preserve">IZRADA BITUMENSKOG MEĐUSLOJA ZA SLJEPLJIVANJE ASFALTNIH SLOJEVA (O.T.U. 6-01) </t>
  </si>
  <si>
    <t>Izrada bitumenskog međusloja za sljepljivanje asfaltnih slojeva s bitumenskom emulzijom u količini od 0,30 kg/m2. U cijeni su sadržani svi troškovi nabave materijala, prijevoz, oprema i sve ostalo što je potrebno za potpuno izvođenje radova. Obračun je po m2 stvarno poprskane površine. Izvedba, kontrola kakvoće i obračun prema OTU 6-01.</t>
  </si>
  <si>
    <r>
      <t xml:space="preserve"> - Rad se obračunava u m</t>
    </r>
    <r>
      <rPr>
        <sz val="11"/>
        <color theme="1"/>
        <rFont val="Arial"/>
        <family val="2"/>
        <charset val="238"/>
      </rPr>
      <t>²</t>
    </r>
    <r>
      <rPr>
        <sz val="11"/>
        <color theme="1"/>
        <rFont val="Arial Narrow"/>
        <family val="2"/>
        <charset val="238"/>
      </rPr>
      <t xml:space="preserve"> ugrađenog bitumenskog međusloja</t>
    </r>
  </si>
  <si>
    <t xml:space="preserve">3.3. </t>
  </si>
  <si>
    <t>IZRADA HABAJUĆEG SLOJA OD ASFALTBETONA (HS-AB) (O.T.U. 6-03)</t>
  </si>
  <si>
    <t>Izrada habajućeg sloja dolomitnog porijekla (srednje prometno opterećenje) AC 11 surf  50/70 AG4 M3, debljine 4,0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</si>
  <si>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FUGIRANJE SPOJEVA NA SPOJEVIMA SA STAROM ASFALTNOM KONSTRUKCIJOM</t>
  </si>
  <si>
    <t>Zatvaranje vertikalnog spoja postojećeg i novog asfaltnog zastora elastičnom masom - trakom za fugiranje asfaltnih spojeva.</t>
  </si>
  <si>
    <t xml:space="preserve"> - Rad se obračunava po m' stvarno izvedene fuge</t>
  </si>
  <si>
    <t>TEMELJI OGRADE I KOLNIH KLIZNIH I ZAOKRETNIH VRATA</t>
  </si>
  <si>
    <t>Nabava, priprema i ugradnja betona C25/30 za temelje stupova ograde i ulaznih pješačkih i kolnih vrata.Temelji stupova ograde i zaokretnih kolnih vrata Ø 25 cm i dubine 80cm. Temelji za AB stupove kolnih vrata dim. 0,8x0,8x0,8m i temelji za postavu vodilice širine 30 cm, dubine 60 cm i duljine  10 m. U cijenu stavke uključiti svu armaturu, količina armature je 70 kg po m3 betona.</t>
  </si>
  <si>
    <r>
      <t xml:space="preserve"> - Temelji stupova ograde i kolnih vrata obračun po m</t>
    </r>
    <r>
      <rPr>
        <sz val="11"/>
        <color theme="1"/>
        <rFont val="Arial"/>
        <family val="2"/>
        <charset val="238"/>
      </rPr>
      <t>³</t>
    </r>
  </si>
  <si>
    <t xml:space="preserve"> - Armatura za temelje stupova i vrata obračun po kg</t>
  </si>
  <si>
    <t>MONTAŽNI RADOVI</t>
  </si>
  <si>
    <t>POSTAVA PROMETNIH ZNAKOVA</t>
  </si>
  <si>
    <t>Nabava, doprema i postavljanje prometnih znakova prema pravilniku o prometnim znakovima, opremi i signalizaciji na cestama i važečim hrvatskim normama koje reguliraju to područje (HRN 12899-1). U stavku ulazi i izrada,bojanje i učvrščivanje znakova i stupova, lijepljenje folije,iskop i betoniranje temelja te prijevoz kao što je opisano u OTU. U cijenu stavke uključiti sav potreban rad i materijal za izradu betonskog temelja i postavu prometnog znaka prema istom pravlniku.</t>
  </si>
  <si>
    <t xml:space="preserve"> - Znak B02 obračun po kom</t>
  </si>
  <si>
    <t>POSTAVA CESTOVNIH RUBNJAKA</t>
  </si>
  <si>
    <t xml:space="preserve">Nabava, doprema i ugradnja betonskih rubnjaka dim 15x25x100, te betonskih rubnjaka 15x25x100 sa otvorima zaodvodnju prema normi HRN EN 1340:2004  na prethodno izvedenu podlogu od betona klase C16/20 . Postavljene rubnjake je potrebno fugirati.  U stavku je uključen sav potreban dodatni rad i materijal za potpuno dovršenje rada prema odredbama OTU-a. </t>
  </si>
  <si>
    <t xml:space="preserve"> - Rade se obračunava po m' stvarno ugrađenog standardnog rubnjaka</t>
  </si>
  <si>
    <t xml:space="preserve"> - Rade se obračunava po m' stvarno ugrađenog rubnjaka sa otvorima za odvodnju</t>
  </si>
  <si>
    <t>POSTAVA PARKOVNIH RUBNJAKA</t>
  </si>
  <si>
    <t>Nabava, doprema i ugradnja parkovnih betonskih rubnjaka dim 8x20x100 prema normi HRN EN 1340:2004  na prethodno izvedenu podlogu od betona. Postavljene rubnjake je potrebno fugirati. U cijenu stavke uključiti sav rad i materijal za potpuno dovršenje stavke.</t>
  </si>
  <si>
    <t xml:space="preserve"> - Rade se obračunava po m' stvarno ugrađenog rubnjaka</t>
  </si>
  <si>
    <t>IZRADA PJEŠAČKE STAZE OD BETONSKIH KOCKI</t>
  </si>
  <si>
    <t>Betonske kocke se u širini od 1.5 i duljini od  18 m polažu između rubnjaka na sloj pijeska (drobljeni pijesak 2/4 mm) konačne debljine 3 do 4 cm i mehanički sabijenog zrnatog kamenog materijala debljine 30 cm.</t>
  </si>
  <si>
    <t xml:space="preserve"> - Drobljeni pijesak 2/4 kao podloga betonskih kocki u debljini od 3-4 cm</t>
  </si>
  <si>
    <t xml:space="preserve"> - Zrnati kameni katerijal kao nosivi sloj u debljini 30 cm</t>
  </si>
  <si>
    <t xml:space="preserve"> - Betonske kocke</t>
  </si>
  <si>
    <t>POSTAVA STUPOVA OGRADE</t>
  </si>
  <si>
    <t>Izrada, dobava i ugradnja stupova od dvostruko pocinčanih čeličnih cijevi koje su prevučene zaštitnim slojem poliestera zelene boje (plastificirane), ugraditi u betonski temelj C25/30  na razmaku od 2,0 m. Duljina stupova izosi cca 2.50 m, a visina nakon ugradnje u betonski temelj 2,10 m. U cijenu uračunati i materijal za fiksiranje panela, kapu stupa. Obračun po kom ugrađenog stupa.</t>
  </si>
  <si>
    <t xml:space="preserve"> - Rad se obračunava po kom montiranog stupa</t>
  </si>
  <si>
    <t>PODUPIRAČI STUPOVA OGRADE</t>
  </si>
  <si>
    <t>Izrada, dobava i ugradnja stupova od dvostruko pocinčanih čeličnih cijevi koje su prevučene zaštitnim slojem poliestera zelene boje (plastificirane) za ojačanje kutnih stupova. Duljina stupova izosi cca 2.50 m. U stavci je obuhvaćen sav rad i materijal potreban za montažu. Obračun po kom ugrađenog stupa.</t>
  </si>
  <si>
    <t xml:space="preserve"> - Rad se obračunava po kom montiranog podupirača</t>
  </si>
  <si>
    <t>OGRADA OD ŽIČANIH PANELA</t>
  </si>
  <si>
    <t xml:space="preserve">Dobava i montaža žičanog panela. Standardna debljina pocinčane žice panela je 4,00 mm, presvučene zaštitom poliestera (plasrificirane). Dimenzije panela su 2.5m x 2.0 m. Obračun po m² stvarno montiranih panela.
</t>
  </si>
  <si>
    <t xml:space="preserve"> - Rad se obračunava po m' montirane ograde</t>
  </si>
  <si>
    <t>MONTAŽA ZAOKRETNIH KOLNIH VRATA</t>
  </si>
  <si>
    <t>Izrada, dobava i montaža ulaznih zaokretnih vrata, 15 m ukupne širine, visine 2,00 m. Okvir krila izvesti od dvostruko pocinčanih čeličnih cijevi 48,2 x 48,2 mm. Ispune okvira izvesti vertikalnim prečkama 30 x 30 mm, na razmaku 15 cm. Krilo montirati na dva čelična stupa veličine min. Ø100 cm. U cijenu uračunati svu potrebnu nabavu,dostavu i montažu. Sve varove zaštititi od korozije.</t>
  </si>
  <si>
    <t xml:space="preserve"> - Montaža zaokretnih vrata duljine 7.5 m obračun po kom</t>
  </si>
  <si>
    <t xml:space="preserve"> - Montaža zaokretnih vrata duljine 6.0 m obračun po kom</t>
  </si>
  <si>
    <t xml:space="preserve"> - Montaža zaokretnih vrata duljine 2.0 m obračun po kom</t>
  </si>
  <si>
    <t xml:space="preserve"> - Montaža zaokretnih vrata duljine 1.5 m obračun po kom</t>
  </si>
  <si>
    <t>ZAVRŠNI RADOVI</t>
  </si>
  <si>
    <t>KONTROLA IZVEDBE</t>
  </si>
  <si>
    <t xml:space="preserve">Troškovi ispitivanja materijala, uzimanje uzoraka, laboratorijska obrada sa izdavanjem atesta, te ispitivanja svih ugrađenih slojeva. Stavka uključuje ispitivanje modula stišljivosti Ms svih slojeva (nasipa i posteljice, tamponskog sloja...), davanje recepture i dokaznog radnog sastava za asfaltne slojeve. U cijenu stavke uključiti kompletan materijal (atesti za sve ugrađene materijale i elemente, izvještaj o tekućim i kontrolnim ispitivanjima) kao dokaz kvalitete izvedenih radova i ugrađenog materijala. </t>
  </si>
  <si>
    <t xml:space="preserve"> - Rad se obračunava po kompletu kontrole izvedbe</t>
  </si>
  <si>
    <t>ISCRTAVANJE HORIZONTALNE SIGNALIZACIJE</t>
  </si>
  <si>
    <t>Izrada uzdužnih, poprečnih i ostalih oznaka na kolniku s retroreflektivnim zrncima II klase, bijele boje. U svemu se pridržavati OTU 9-02. Za oznake na kolniku mora biti upotrijebljen materijal ili boja koji bitno ne smanjuju hvatljivost kolnika. Oznake na kolniku ne smiju biti više od 0,6 cm iznad razine kolnika. U cijenu ulazi sav rad, materijal, prijevoz i sve ostalo što je potrebno za potpuni dovršetak posla uključujući potrebna ispitivanja kakvoće materijala i rada.</t>
  </si>
  <si>
    <t xml:space="preserve"> - Iscrtavanje pune i isprekidane crte za označavanje trakova i parkirališnih mjesta širine 12 cm, širine prema standardu. Rad se obračunava po m'</t>
  </si>
  <si>
    <t xml:space="preserve"> - Iscrtavanje pune crte zaustavljanja širine 50 cm, rad se obračunava po m' crte</t>
  </si>
  <si>
    <t>UREĐIVANJE OKOLNOG TERENA</t>
  </si>
  <si>
    <t>Uređenje zelenih površina humusiranjem i zasijavanjem trave materijalom z iz iskopa sa gradilišnog deponija i razastiranje humusa u ukupnoj debljini 10-20 cm te dobava i sijanje travnate smjese 40g/m2, uz zagrabljivanje i valjanje nakon sjetve te jednokratno zaljevanje. U cijenu stake uključiti pripremu površine za sadnju te sve ostale troškove vezane za zatravljivanje površine.</t>
  </si>
  <si>
    <t xml:space="preserve">DOBAVA I POSTAVA TIPSKIH SPRAVA ZA DJEČJE IGRALIŠTE </t>
  </si>
  <si>
    <t>Nabava, doprema i postava sprava za dječje igralište. Sprave su kombinacija drvene i metalne konstrukcije koja se učvršćuje vijcima sa maticom. Drvo se impregnira i premazuje sa neotrovnim i bezopasnim bojama. Metalni dio mora biti izrađen od nehrđajućeg čelika, zaštičen i premazan sretstvima bez sadržaja olova. Sva igrala moraju odgovarati standardu kvalitete UNI EN ISO 9001:2000, standardu zaštite okoliša ISO 14001:2004 i standardu dječje sigurnosti HRN EN 1176. U cijenu stavke uračunati, pripremne radove kao izgradnja temelja za sprave i završne postavljanje gumene podloge za dječje igralište.</t>
  </si>
  <si>
    <t xml:space="preserve"> - Spiralnni tobogan sa kulom potrebna tlocrtna površina 1.8m x 3.16m</t>
  </si>
  <si>
    <t xml:space="preserve"> - Tri ljuljačke sa toboganom potrebna tlocrtna površina 3.25m x 6.9m</t>
  </si>
  <si>
    <t xml:space="preserve"> - Penjalice sa kulom i cijevnim toboganom potrebne tlocrtne površine 3.8m x 4.18m</t>
  </si>
  <si>
    <t xml:space="preserve"> - Tri klackalice potrebna tlocrtna površina 5.05m x 4.9m</t>
  </si>
  <si>
    <t xml:space="preserve"> VANJSKI ELEKTROENERGETSKI PRIKLJUČAK</t>
  </si>
  <si>
    <t xml:space="preserve">Dobava, postava i priključak SPMO-a na rubu građevne parcele kod pješačkog ulaza u parcelu. Elektroenergetski priključak izvest će se sa najbližeg stupa lokalne NNM-e, podzemnim priključkom. </t>
  </si>
  <si>
    <t>-SPMO sa tipskom betonskim postoljem opremljen mjernom garniturom prema PEES-i i ostalom priključnom i mjernom opremom</t>
  </si>
  <si>
    <t xml:space="preserve">-Iskop i zatrpavanje nakon polaganja kabela, zemljanog rova dimenzija 0,4 m x 0,8 m u zemlji IV kategorije  od postojećeg priključnog priključnog stupa do SPMO-a </t>
  </si>
  <si>
    <t>m</t>
  </si>
  <si>
    <t xml:space="preserve">- kabel  XP00-A  4x 25 mm2 </t>
  </si>
  <si>
    <t>- traka FeZn 25x4 mm</t>
  </si>
  <si>
    <t>- zašttni PVC štitnici za mehamčku zaštitu kabela u zemlji</t>
  </si>
  <si>
    <t>- zašttna okiten cijev fi 75 mm za mehamčku zaštitu kabela pri spuštanju sa stupa u rov i uvodu u SPMO</t>
  </si>
  <si>
    <t>- traka za označavanje trase kabela iznad mehaničke zaštite</t>
  </si>
  <si>
    <t>- dobava i postava odvodnika prenapona na priključnom stupu</t>
  </si>
  <si>
    <t>NAPOMENA:</t>
  </si>
  <si>
    <t>kW</t>
  </si>
  <si>
    <t>B/</t>
  </si>
  <si>
    <t xml:space="preserve"> UNUTRAŠNJI ELEKTRO PRIKLJUČAK  (u obvezi investitora)</t>
  </si>
  <si>
    <t>Polaganje glavnog voda unutrašnjeg priključka</t>
  </si>
  <si>
    <t xml:space="preserve"> - Iskop i zatrpavanje nakon polaganja kabela, zemljanog rova dimenzija 0,4 m x 0,8 m u zemlji IV kategorije  od postojećeg priključnog priključnog stupa do SPMO-a do GRO-A u prizemlju dječjeg vrtića kod ulaza u prizemlje </t>
  </si>
  <si>
    <t xml:space="preserve"> - kabel  XP00-Y  5x 16 mm2 </t>
  </si>
  <si>
    <t xml:space="preserve"> - traka FeZn 25x4 mm</t>
  </si>
  <si>
    <t xml:space="preserve"> - zaštitni PVC štitnici za mehamčku zaštitu kabela u zemlji</t>
  </si>
  <si>
    <t xml:space="preserve"> - zaštitna okiten cijev fi 75 mm za mehamčku zaštitu kabela pri spuštanju sa stupa u rov i uvodu u SPMO</t>
  </si>
  <si>
    <t xml:space="preserve"> - traka za označavanje trase kabela iznad mehaničke zaštite</t>
  </si>
  <si>
    <t>Geodetsko snimanje trase kabla i uvođenje kabla u katastar kablova.</t>
  </si>
  <si>
    <t xml:space="preserve">Ispitivanje kabela prije i nakon zatrpavanja i izdavanje atesta.                                                                       </t>
  </si>
  <si>
    <t>C/</t>
  </si>
  <si>
    <t xml:space="preserve"> ELEKTROENERGETSKA INSTALACIJA   </t>
  </si>
  <si>
    <t>Dobava, postava i obostrani priključak GRO-a u hodniku prizemlja građevne  kod  ulaza u prizemlje. Ormar opremiti prema jednopolnoj shemi slijedećom opremom:</t>
  </si>
  <si>
    <t xml:space="preserve"> - tipski, P/Ž, troredni ormar, kao tip SCHRACK, za 36 mjesta</t>
  </si>
  <si>
    <t xml:space="preserve"> - isklopnik 100 A, sa daljinskim isklopnikom </t>
  </si>
  <si>
    <t xml:space="preserve"> - ZUDS-e 63/0,3 A</t>
  </si>
  <si>
    <t xml:space="preserve"> - automatski osigurač B 40A , 3P</t>
  </si>
  <si>
    <t xml:space="preserve"> - automatski osigurač B 25A , 3P</t>
  </si>
  <si>
    <t xml:space="preserve"> - automatski osigurač C 16A , 3P</t>
  </si>
  <si>
    <t xml:space="preserve"> - automatski osigurač C 16A, 1P</t>
  </si>
  <si>
    <t xml:space="preserve"> - automatski osigurač B 10A</t>
  </si>
  <si>
    <t xml:space="preserve"> - automatski osigurač B 6A</t>
  </si>
  <si>
    <t xml:space="preserve"> - ostali sitni montažni materijal</t>
  </si>
  <si>
    <t>Dobava, postava i obostrani priključak R1 u hodniku suterena građevne. Ormar opremiti prema jednopolnoj shemi slijedećom opremom:</t>
  </si>
  <si>
    <t xml:space="preserve"> - tipski, P/Ž, troredni ormar, kao tip SCHRACK, za 54 mjesta</t>
  </si>
  <si>
    <t xml:space="preserve"> - isklopnik 100 A, sa dljinskim isklopnikom </t>
  </si>
  <si>
    <t>Dobava, ugradnja i spajanje ručnih javljača požara RJP10 za isključenje glavne sklopke GRO-a i  R1 u slučaju nužde.</t>
  </si>
  <si>
    <t xml:space="preserve"> - ručni javljač RJP 10</t>
  </si>
  <si>
    <t xml:space="preserve"> - kabel PP-Y 3x1,5 mm2</t>
  </si>
  <si>
    <t>Dobava,ugradnja i spajanje ormara ROv u kuhinji za upravljanje kuhinjskom napom i ventilacijom kuhinje prema jednopolnoj shemi za ROv, sa slijedećom opremom:</t>
  </si>
  <si>
    <t xml:space="preserve"> - tipski limeni N/Ž  ormarić</t>
  </si>
  <si>
    <t xml:space="preserve"> - mini grebenasta sklopka G1 10 A ; 0-1</t>
  </si>
  <si>
    <t xml:space="preserve"> - automatski osigurač 10 A  "C"</t>
  </si>
  <si>
    <t xml:space="preserve"> - sklopnik 11MC6 10</t>
  </si>
  <si>
    <t xml:space="preserve"> - bimetalni relej 11RF9 2,5 A</t>
  </si>
  <si>
    <t xml:space="preserve"> - vremenski relej sa zatezanjem uklopa do 3 min</t>
  </si>
  <si>
    <t xml:space="preserve"> - sitni montažni materijal (stopice, uvodnice, sabirnice, oznake...)</t>
  </si>
  <si>
    <t>Dobava, postava i obostrani priključak ormara Rk u kotlovnici.</t>
  </si>
  <si>
    <t xml:space="preserve"> - limeni N/ž ormar tipa ORN1</t>
  </si>
  <si>
    <t xml:space="preserve"> - četveropolni isklopnik SCHRACK 40 A sa daljinskim isklopnikom</t>
  </si>
  <si>
    <t xml:space="preserve"> - četveropolni ZUDS-e 25/0,3 A</t>
  </si>
  <si>
    <t xml:space="preserve"> - automatski osigurač C 16A</t>
  </si>
  <si>
    <t xml:space="preserve"> - trafo 230/24V; 300VA</t>
  </si>
  <si>
    <t>Dobava, ugradnja i spajanje ručnih javljača požara RJP10 za isključenje glavne sklopke Rk  u slučaju nužde.</t>
  </si>
  <si>
    <t xml:space="preserve">Dobava, polaganje i spajanje  vodova. U cijenu uračunati sav potrban materijal za P/Ž polaganje (CS cijevi, gips i ostali sitni materijal).  </t>
  </si>
  <si>
    <t xml:space="preserve"> - PP-Y 5x16mm2 ; GRO - R1</t>
  </si>
  <si>
    <t xml:space="preserve"> - PP-Y 5x6 mm2 ; GRO-Rk</t>
  </si>
  <si>
    <t xml:space="preserve"> - PP-Y 5x2,5mm2</t>
  </si>
  <si>
    <t xml:space="preserve"> - PP-Y 3x2,5mm2</t>
  </si>
  <si>
    <t xml:space="preserve"> - PP-Y 5x1,5mm2</t>
  </si>
  <si>
    <t xml:space="preserve"> - PP-Y 4x1,5mm2</t>
  </si>
  <si>
    <t xml:space="preserve"> - PP-Y 3x1,5mm2</t>
  </si>
  <si>
    <t xml:space="preserve">Dobava, polaganje instalacijskih cijevi. </t>
  </si>
  <si>
    <t xml:space="preserve"> - CS fi 40 mm</t>
  </si>
  <si>
    <t xml:space="preserve"> - CS fi 32 mm</t>
  </si>
  <si>
    <t xml:space="preserve"> - CS fi 16 mm</t>
  </si>
  <si>
    <t xml:space="preserve"> - CS fi 13,5 mm</t>
  </si>
  <si>
    <t xml:space="preserve"> - PNT fi 16 mm</t>
  </si>
  <si>
    <t>Dobava, postava i spajanje priključnica tipa elektrokontakt.</t>
  </si>
  <si>
    <t xml:space="preserve"> - trofazna P/Ž sa zaštitnim kontaktom i poklopcem</t>
  </si>
  <si>
    <t xml:space="preserve"> - jednofazna P/Ž sa zaštitnim kontaktom i poklopcem</t>
  </si>
  <si>
    <t xml:space="preserve"> - jednofazna dvostruka P/Ž sa zaštitnim kontaktom</t>
  </si>
  <si>
    <t xml:space="preserve"> - jednofazna P/Ž sa zaštitnim kontaktom</t>
  </si>
  <si>
    <t xml:space="preserve"> - jednofazna P/Ž sa zaštitnim kontaktom i zaštitom za djecu</t>
  </si>
  <si>
    <t xml:space="preserve"> - trofazni P/Ž fiksni priključak</t>
  </si>
  <si>
    <t xml:space="preserve"> - jednofazni P/Ž fiksni priključak</t>
  </si>
  <si>
    <t xml:space="preserve"> - jednofazna priključnica N/Ž sa zaštitnim kontaktom i poklopcem</t>
  </si>
  <si>
    <t xml:space="preserve"> - jednofazna N/Ž  24 V, sa  poklopcem</t>
  </si>
  <si>
    <t>Dobava, montaža i spajanje rasvjetnih tijela.</t>
  </si>
  <si>
    <t>Dobava, montaža i spajanje stropne nadgradne svjetiljke sa elektronskom predspojnom napravom i LED izvorima svjetlosti, temperaturno radno područje +5°C do + 40°C, svjetiljka ukupne snage 60W, 8538 lumena,  izlaznog toka lumena svjetiljke 6360lm, max blještanje UGR&gt;19, temperatura boje svjetla 4000K, uzvrat boje CRI&gt;80, sa OPAL polikarbonatnim optičkim difuzorom, svjetiljka u IP40 zaštiti, dimenzija svjetiljke 1520x350x70mm, boja svjetiljke bijela, jamstvo na svjetiljku minimalno 5 godina</t>
  </si>
  <si>
    <t>Svjetiljka tip kao QUEEN LED 1811/R</t>
  </si>
  <si>
    <t>UKUPNO :</t>
  </si>
  <si>
    <t>TELEFONSKI PRIKLJUČAK</t>
  </si>
  <si>
    <t xml:space="preserve">Dobava i postava dvije paralelne okiten cijevi fi 75 mm od  ITO ormarića na bočnoj fasadi zgrade do ruba građevne parcele. </t>
  </si>
  <si>
    <t xml:space="preserve">Dobava i ugradnja  izvodnog  tel. ormarića ITO KRONE BOX I sa KRONE regletama za priključak TK kabela vanjskog priključka.    </t>
  </si>
  <si>
    <t xml:space="preserve">Dobava i ugradnja  izvodnog  ormarića ITO  za priključak CTV.  </t>
  </si>
  <si>
    <t xml:space="preserve">Dobava i polaganje priključnog voda TK 59 25x 4x0,8 mm od priključnog TKZ-a postojeće TK kanalizacije, projektiranom trasom do novog priključnog ormarića na predmetnom objektu objektu. U cijenu je potrebno uračunati sav sitni, spojni montažni pribor.    </t>
  </si>
  <si>
    <t xml:space="preserve">Izrada svih spojeva telef. voda TK 5925x4x0,8mm s postojećim  tel. vodom u priključnom TKZ-u. U cijenu je potrebno uračunati sav sitni, spojni montažni pribor.                            </t>
  </si>
  <si>
    <t>Ostali nepredviđeni radovi i materijal cca 3% predhodnih stavki.</t>
  </si>
  <si>
    <t>E/</t>
  </si>
  <si>
    <t>TELEFONSKA INSTALACIJA I INFORMATIČKA INSTALACIJA</t>
  </si>
  <si>
    <t>Povezivanje metalnog dijela ITO sa uzemljivačem trakom FeZn 25x4 mm  na uzemljivač zgrade.</t>
  </si>
  <si>
    <t>Dobava, polaganje i spajanje priključnog telefonskog kabela TK59-50 5x4x0,4 mm.</t>
  </si>
  <si>
    <t>Dobava, polaganje i spajanje priključnog  UTP cat 6+ od  ITO do komunikacijskog ormara  KO.</t>
  </si>
  <si>
    <t>Dobava, postava i spajanje komunikacijskog ormara sa opremom.</t>
  </si>
  <si>
    <t xml:space="preserve"> - rack 19" , visine 80 cm, dubine 60 cm</t>
  </si>
  <si>
    <t xml:space="preserve"> - 24 portni  19" patch panel cat 6</t>
  </si>
  <si>
    <t xml:space="preserve"> - panel sa ventilatorom za hlađenje</t>
  </si>
  <si>
    <t xml:space="preserve"> - premjestive police</t>
  </si>
  <si>
    <t xml:space="preserve"> - oznake konektora spojnih kabela</t>
  </si>
  <si>
    <t xml:space="preserve"> - uređaj za besprekidno napajanje , UPS 150 VA, 5 minuta autonomije, s telekomunikacijskim surge protektorom</t>
  </si>
  <si>
    <t xml:space="preserve"> - montažne letve i ostali sitni materijal</t>
  </si>
  <si>
    <t xml:space="preserve"> - aktivnu opremu će investitor nabaviti  naknadno u dogovoru s projektantom</t>
  </si>
  <si>
    <t>Dobava i ugradnja  instalacijskih cijevi za telefonsku i informatičku instalaciju:</t>
  </si>
  <si>
    <t xml:space="preserve"> - CS fi 25 mm</t>
  </si>
  <si>
    <t xml:space="preserve"> - CS fi 13,5</t>
  </si>
  <si>
    <t xml:space="preserve"> Dobava i ugradnja instalacijskog kabela.</t>
  </si>
  <si>
    <t xml:space="preserve"> - UTP 4x2x0,8 cat 6+</t>
  </si>
  <si>
    <t>Dobava i ugradnja razvodnih kutija:</t>
  </si>
  <si>
    <t xml:space="preserve"> - fi 60 P/Ž</t>
  </si>
  <si>
    <t xml:space="preserve"> - fi 78 P/Ž</t>
  </si>
  <si>
    <t>Dobava i ugradnja priključnica.</t>
  </si>
  <si>
    <t xml:space="preserve"> - 2xRJ 45</t>
  </si>
  <si>
    <t>Ispitivanje telefonske i informatičke instalacije, puštanje u pogon i izdavanje atesta.</t>
  </si>
  <si>
    <t>Ostali sitni spojni i montažni pribor.</t>
  </si>
  <si>
    <t>paušalno</t>
  </si>
  <si>
    <t>F/</t>
  </si>
  <si>
    <t>INSTALACIJA VATRODOJAVE</t>
  </si>
  <si>
    <t xml:space="preserve">Dobava, montaža i spajanje klasične analogne 4. zonske vatrodojavne centrale BENTEL J424-B sa rezervnim napajanjem  24V; 15Ah. Uz centralu treba nabaviti i vatrootporni ormar u koji će se centrla montirati. </t>
  </si>
  <si>
    <t xml:space="preserve">Dobava, montaža i spajanje na stropu optičkog vatrodojavnog detektora SD 851 sa podnožjem. </t>
  </si>
  <si>
    <t xml:space="preserve">Dobava, montaža i spajanje na stropu termičkog vatrodojavnog detektora FD 851 sa podnožjem. </t>
  </si>
  <si>
    <t>Dobava, montaža i spajanje ručnog javljača požara BENT-MCP200CS  uključujući jedno rezervno staklo.</t>
  </si>
  <si>
    <t>Dobava, montaža i spajanje unutrašnje vatrodojavne sirene SLE-SIR-FL, 24V.</t>
  </si>
  <si>
    <t>Dobava, montaža i spajanje vanjske  vatrodojavne sirene s bljeskalicom i rezervnim napajanjem BENTEL CLL ; 24 V.</t>
  </si>
  <si>
    <t>Dobava, montaža i spajanje paralelnih indikatora.</t>
  </si>
  <si>
    <t>Dobava i postava kutija s ključem za nužni izlaz.</t>
  </si>
  <si>
    <t>Dobava, postava i spajanje telefonskog dojavnika.</t>
  </si>
  <si>
    <t>Dobava, polaganje p.c. vatrodojavnih vodova</t>
  </si>
  <si>
    <t xml:space="preserve"> - crveni vatrodojavni kabel</t>
  </si>
  <si>
    <t xml:space="preserve">    EAR02208HFAA-1 2x2x0,8 mm2/CS20</t>
  </si>
  <si>
    <t xml:space="preserve">    EAR02208HFAA-1 2x2x0,8 mm2/PNT16</t>
  </si>
  <si>
    <t>Ispitivanje instalacije, adresiranje javljača.</t>
  </si>
  <si>
    <t>Izrada oznake javljača i postavljanje na javljač ili u neposrednoj blizini javljača tako da bude jasno čitljiva adresa, te na paralelne indikatore</t>
  </si>
  <si>
    <t>Programiranje centrale za dojavu požara i puštanje u pogon.</t>
  </si>
  <si>
    <t>Obuka korisnika u rukovanju sustavom za dojavu požara.</t>
  </si>
  <si>
    <t>ANTENSKA  INSTALACIJA SA  ZAU</t>
  </si>
  <si>
    <t>Određivanje gledanih kanala te izvedba izmjere jakosti signala na pojedinim kanalima, da bi se mogla odabrati ostala oprema ZAU.</t>
  </si>
  <si>
    <t>Dobava i postava antenskog stupa komplet sa priborom i antenama.</t>
  </si>
  <si>
    <t>Dobava i postava kabela od priključnog mjesta na svakoj anteni do ormarića u pešal cijevi na odstojnim obujmicama (na drvenim površinama) i u PVC cijevi položene pod žbuku, komplet sa slijedećim materijalom:</t>
  </si>
  <si>
    <t xml:space="preserve"> - kabel koaksijalni 7 mm 75 Ohma gušenje 100 m /700 MHz/17 dB</t>
  </si>
  <si>
    <t xml:space="preserve"> - pešal cijev 0 16 mm</t>
  </si>
  <si>
    <t xml:space="preserve"> - PVC cijev 0 16 mm</t>
  </si>
  <si>
    <t xml:space="preserve"> - sitni i spojni materijal</t>
  </si>
  <si>
    <t xml:space="preserve">Dobava i postava metalnog ormarića ZAU koji se montira nad žbuku. Dobaviti i montirati opremu za pojačanje (HIRCHMAN HMB 6) i razdjelnik za razdjeljivanje RTV signala na 5 priključnica. </t>
  </si>
  <si>
    <t>Dimenzije 400x400x150 mm</t>
  </si>
  <si>
    <t>Izvedba povezivanja kučišta ormarića ZAU sa antenskim stupom te istog sa sabirnicom za glavno izjednačenje potencijala pomoću vodiča P 25 mm2. Uz sav rad i slijedeći materijal:</t>
  </si>
  <si>
    <t xml:space="preserve"> - vodič P 16 mm2</t>
  </si>
  <si>
    <t xml:space="preserve"> - ticino PVC cijev 0 16 mm</t>
  </si>
  <si>
    <t>Ispitivanje instalacije, podešavanje smjera antene, balansiranje sistema ZAU te izdavanje protokola o ispitivanju.</t>
  </si>
  <si>
    <t xml:space="preserve"> - od ovlaštene ustanove</t>
  </si>
  <si>
    <t>H/</t>
  </si>
  <si>
    <t xml:space="preserve"> INSTALACIJA SUSTAVA ZA ZAŠTITU OD MUNJE</t>
  </si>
  <si>
    <t>Dobava i polaganje i spajanje trake Rf 30x3,5 mm za gromobranski uzemljivač u temelju građevine, te postavu izvoda prema mjernim mjestima.</t>
  </si>
  <si>
    <t xml:space="preserve">Dobava i polaganje i spajanje vodiča AH1 žice- legure fi 8 mm za sljemeu hvatalju na krovu, odvode  po krovu, te spusteve prema mjernim mjestima. </t>
  </si>
  <si>
    <t>Dobava i polaganje i spajanje vodiča RH3 žice Rf  fi 8 mm.</t>
  </si>
  <si>
    <t>Izrada mjernih spojeva na fasadi objekta na visini od cca 1,7 m od terena u tipskim P/Ž kutijama za mjerno mjesto.</t>
  </si>
  <si>
    <t>Dobava i postava nosača za hvataljke i odvode.</t>
  </si>
  <si>
    <t xml:space="preserve"> - sljemeni nosač SON16 Rf-K   fi 8 mm</t>
  </si>
  <si>
    <t xml:space="preserve"> - nosač ZON4 Rf-V  8-10 mm </t>
  </si>
  <si>
    <t xml:space="preserve"> - spojnice  KON04 SIMPLE  SP.40X40 Rf, 8-10mm/8-10mm</t>
  </si>
  <si>
    <t xml:space="preserve"> - spojnice  KON05 KONTAKTNA SP.20X48</t>
  </si>
  <si>
    <t xml:space="preserve"> - spojnice  KON06 ŽLJEBNA SP.48x85  Rf-V</t>
  </si>
  <si>
    <t xml:space="preserve"> - spojnice  KON02 MJERNA SP.3x58  Rf-V</t>
  </si>
  <si>
    <t xml:space="preserve"> - spojnice  KON01 MJERNA KRIŽNA SP. 3x58  Rf-V</t>
  </si>
  <si>
    <t>Izrada spojeva varenjem na metalnu konstrukciju.</t>
  </si>
  <si>
    <t>Sav ostali sitni spojni, montažni i nespecificirni  materijal.</t>
  </si>
  <si>
    <t>Ispitivanje instalacije, izdavanje protokola i revizione knjige.</t>
  </si>
  <si>
    <r>
      <t xml:space="preserve">Investitor će sa HEP ODS d.o.o. ELEKTRA BJELOVAR sklopiti  Ugovor o priključku i isporuci električne energije i zakupiti odobrenu priključnu snagu za dječji vrtić u iznosu:                                   Pv = 29,9 kW, platiti zakup za tu priključnu snagu.
</t>
    </r>
    <r>
      <rPr>
        <i/>
        <sz val="11"/>
        <rFont val="Arial Narrow"/>
        <family val="2"/>
      </rPr>
      <t>Za  taj iznos, prema sačinjenom Ugovoru, HEP ODS d.o.o. ELEKTRA BJELOVAR je obvezna uraditi vanjski  elektroenergetski priključak obrađen pod A/</t>
    </r>
  </si>
  <si>
    <t>A</t>
  </si>
  <si>
    <t>Dobava, montaža i spajanje nadgradne stropne LED svjetiljke, temperaturno radno područje -25°C do +50°C, svjetiljka ukupne snage 37W, 5740 lumena, izlazni svjetlosni tok svjetiljke 4748 lumena, temperatura boje svjetla 4000K, uzvrat boje CRI&gt;80, svjetiljka u IP66 vodotjesnoj zaštiti, IK08 zaštita od udaraca, V2 samogasivo polikarbonatno kučište sa kopčama od saklenih vlakana, OPAL polikarbonatni optički difuzor, dimenzija svjetiljke 1272x145x100mm, jamstvo na svjetiljku minimum 5 godina
Svjetiljka tip kao UNICA 2055/LED</t>
  </si>
  <si>
    <t>Dobava, montaža i spajanje nadgradne stropne LED svjetiljke, temperaturno radno područje -25°C do +50°C, svjetiljka ukupne snage 37W, 5740 lumena, izlazni svjetlosni tok svjetiljke 4748 lumena, sa protupaničnim modulom autonomije 3h, temperatura boje svjetla 4000K, uzvrat boje CRI&gt;80, svjetiljka u IP66 vodotjesnoj zaštiti, IK08 zaštita od udaraca, V2 samogasivo polikarbonatno kučište sa kopčama od saklenih vlakana, OPAL polikarbonatni optički difuzor, dimenzija svjetiljke 1272x145x100mm, jamstvo na svjetiljku minimum 5 godina
Svjetiljka tip kao UNICA 2055/LED</t>
  </si>
  <si>
    <t>Dobava, montaža i spajanje nadgradne stropne LED svjetiljke, temperaturno radno područje -25°C do +50°C, svjetiljka ukupne snage 21W, 3128 lumena, izlazni svjetlosni tok svjetiljke 2501 lumen, temperatura boje svjetla 4000K, uzvrat boje CRI&gt;80, svjetiljka u IP66 vodotjesnoj zaštiti, IK08 zaštita od udaraca, V2 samogasivo polikarbonatno kučište sa kopčama od saklenih vlakana, OPAL polikarbonatni optički difuzor, dimenzija svjetiljke 662x145x100mm, jamstvo na svjetiljku minimum 5 godina
Svjetiljka tip kao UNICA 2055/LED</t>
  </si>
  <si>
    <t>Dobava, montaža i spajanje stropne nadgradne svjetiljke sa elektronskom predspojnom napravom i LED izvorima svjetlosti, temperaturno radno područje +5°C do + 40°C, svjetiljka ukupne snage 26W, 3655 lumena , temperatura boje svjetla 4000K, uzvrat boje CRI&gt;80, sa OPAL polikarbonatnim optičkim difuzorom, svjetiljka u IP40 zaštiti, dimenzija svjetiljke 350x350x60mm, boja svjetiljke bijela, jamstvo na svjetiljku minimalno 5 godina
Svjetiljka tip kao GEMMA LED 2005-LED/3</t>
  </si>
  <si>
    <t>Dobava, montaža i spajanje stropne nadgradne svjetiljke sa elektronskom predspojnom napravom i LED izvorima svjetlosti, temperaturno radno područje +5°C do + 40°C, svjetiljka ukupne snage 64W, 10180 lumena,  izlaznog toka lumena svjetiljke 7584lm, max blještanje UGR&gt;19, temperatura boje svjetla 4000K, uzvrat boje CRI&gt;80, sa OPAL polikarbonatnim optičkim difuzorom, svjetiljka u IP40 zaštiti, dimenzija svjetiljke 1220x350x70mm, boja svjetiljke bijela, jamstvo na svjetiljku minimalno 5 godina
Svjetiljka tip kao QUEEN LED 1811/R</t>
  </si>
  <si>
    <t>Dobava, montaža i spajanje stropne nadgradne svjetiljke sa elektronskom predspojnom napravom i LED izvorima svjetlosti, temperaturno radno područje +5°C do + 40°C, svjetiljka ukupne snage 32W, 5090 lumena, izlaznog toka lumena svjetiljke 3724 lm, temperatura boje svjetla 4000K, maximalno blještanje UGR&gt;19, uzvrat boje CRI&gt;80, sa OPAL polikarbonatnim optičkim difuzorom, svjetiljka u IP40 zaštiti, dimenzija svjetiljke 620x620x60mm, boja svjetiljke bijela, jamstvo na svjetiljku minimalno 5 godina
 Svjetiljka tip kao QUEEN LED 1811/Q</t>
  </si>
  <si>
    <t>Dobava, montaža i spajanje stropne nadgradne svjetiljke sa elektronskom predspojnom napravom i LED izvorima svjetlosti, temperaturno radno područje +5°C do + 40°C, svjetiljka ukupne snage 32W, 5090 lumena, izlaznog toka lumena svjetiljke 3724 lm, sa protupaničnim modulom autonomije 3h, temperatura boje svjetla 4000K, maximalno blještanje UGR&gt;19, uzvrat boje CRI&gt;80, sa OPAL polikarbonatnim optičkim difuzorom, svjetiljka u IP40 zaštiti, dimenzija svjetiljke 620x620x60mm, boja svjetiljke bijela, jamstvo na svjetiljku minimalno 5 godina
 Svjetiljka tip kao QUEEN LED 1811/Q</t>
  </si>
  <si>
    <t>Dobava, montaža i spajanje stropne nadgradne svjetiljke sa elektronskom predspojnom napravom i LED izvorima svjetlosti, temperaturno radno područje +5°C do + 40°C, svjetiljka ukupne snage 18W, 1950 lumena, izlaznog toka iz svjetiljke 1256 lumena, temperatura boje svjetla 4000K, uzvrat boje CRI&gt;80, sa OPAL optičkim difuzorom, svjetiljka u IP65 zaštiti, dimenzija svjetiljke promjer 290x95mm, boja svjetiljke bijela 
 Svjetiljka tip kao CLASS TONDA 330</t>
  </si>
  <si>
    <t>Dobava, montaža i spajanje stropne nadgradne svjetiljke sa elektronskom predspojnom napravom i LED izvorima svjetlosti, temperaturno radno područje +5°C do + 40°C, svjetiljka ukupne snage 13W, 1296 lm izlaznog toka iz svjetiljke, temperatura boje svjetla 4000K, uzvrat boje CRI&gt;80, sa OPAL optičkim difuzorom, svjetiljka u IP55 zaštiti, dimenzija svjetiljke promjer 290x95mm, boja svjetiljke bijela
 Svjetiljka tip kao BALTIC LED 7010</t>
  </si>
  <si>
    <t>Dobava, montaža i spajanje nadgradne sigurnosne svjetiljke za osvjetljenje prema HRN EN 1838, sa ugrađenim LED izvorima svjetlosti, 1xLED ukupne snage 1W, izlaznog svjetlosnog toka rada na baterijskom režimu rada minimalno 135 lumena, svjetiljka u pripremnom spoju, simetrična optika, autonomija svjetiljke 3h, kučište svjetiljke izrađeno od polikarbonata diskretne izvedbe, jamstvo na svjetiljku i bateriju minimalno 2 godine, boja svjetiljke bijela
Svjetiljka tip kao ONTEC R M1U</t>
  </si>
  <si>
    <t>Dobava, montaža i spajanje nadgradne sigurnosne svjetiljke za osvjetljenje evakuacijskih puteva prema HRN EN 1838, sa ugrađenim LED izvorima svjetlosti, 1xLED ukupne snage 1W, izlaznog svjetlosnog toka rada na baterijskom režimu rada minimalno 135 lumena, svjetiljka u pripremnom spoju, asimetrična optika, autonomija svjetiljke 3h, kučište svjetiljke izrađeno od polikarbonata diskretne izvedbe, jamstvo na svjetiljku i bateriju minimalno 2 godine, boja svjetiljke bijela
Svjetiljka tip kao ONTEC R M1U</t>
  </si>
  <si>
    <t>Dobava, montaža i spajanje nadgradne sigurnosne svjetiljke za osvjetljenje prema HRN EN 1838, sa ugrađenim LED izvorima svjetlosti, 1xLED ukupne snage 1W, izlaznog svjetlosnog toka rada na baterijskom režimu rada minimalno 193 lumena, svjetiljka u pripremnom spoju, IP65 zaštita, komplet sa oznakom smjera kretanja, autonomija svjetiljke 3h, kučište svjetiljke izrađeno od polikarbonata diskretne izvedbe, jamstvo na svjetiljku i bateriju minimalno 2 godine, boja svjetiljke bijela
Svjetiljka tip kao ONTEC S M1</t>
  </si>
  <si>
    <t>Dobava, montaža i spajanje nadgradne sigurnosne svjetiljke za osvjetljenje izlaza prema HRN EN 1838, sa ugrađenim LED izvorima svjetlosti, svjetiljka u pripravnom spoju, komplet sa oznakom smjera kretanja dolje, autonomija svjetiljke 3h, kučište svjetiljke izrađeno od polikarbonata, jamstvo na svjetiljku i bateriju minimalno 2 godine, vidljivost oznake smjera  25m, boja svjetiljke bijela 
Svjetiljka tip kao ONTEC G E1A</t>
  </si>
  <si>
    <t>10</t>
  </si>
  <si>
    <t>D</t>
  </si>
  <si>
    <t>G</t>
  </si>
  <si>
    <t>Izvedba instalacije od ormarića ZAU do antenskih priključnica, a pomoću koaksijalnog kabela uvučenog u PVC cijevi položene u zid. 
Uz sav rad i slijedeći materijal:</t>
  </si>
  <si>
    <t xml:space="preserve"> - utičnica FM/TV završna FM/TW/SAT
   priključno gušenje 2-3 dB</t>
  </si>
  <si>
    <t xml:space="preserve"> - završni otpornik FC 75 na F-konektor
priključni otpor 75 Ohma</t>
  </si>
  <si>
    <t xml:space="preserve">  - koaksijalni kabel CAVEL DG113 2200 7 mm
   75 Ohma guš. 100m/2150MHz/29dB</t>
  </si>
  <si>
    <t>Dobava, montaža i spajanje stropne nadgradne svjetiljke sa elektronskom predspojnom napravom i LED izvorima svjetlosti, temperaturno radno područje +5°C do + 40°C, svjetiljka ukupne snage 17W, 1724 lm izlaznog toka iz svjetiljke, temperatura boje svjetla 4000K, uzvrat boje CRI&gt;80, sa OPAL optičkim difuzorom, svjetiljka u IP55 zaštiti, dimenzija svjetiljke promjer 290x95mm, boja svjetiljke bijela
 Svjetiljka tip kao BALTIC LED 7010</t>
  </si>
  <si>
    <t xml:space="preserve">* </t>
  </si>
  <si>
    <t>Cijena za svaku točku ovog troškovnika mora obuhvatiti dobavu, montažu, spajanje po potrebi uzemljenje, te dovođenje stavke u stanje potpune funkcionalnosti.</t>
  </si>
  <si>
    <t>U cijenu također treba ukalkulirati sav potreban materijal, spojni, montažni,pomoćni i ostali materijal potreban za potpuno funkcioniranje pojedine stavke.</t>
  </si>
  <si>
    <t>Radeći ponudu treba imati na umu najnovije važeće propise za pojedine vrste instalacija.</t>
  </si>
  <si>
    <t>Prije davanja ponude obvezno pročitati tehnički opis i pregledati nacrte. Za sve nejasnoće i eventualne primjedbe u pogledu izvođenja i obrade troškovnika, prije davanja ponude obratiti se projektantu.</t>
  </si>
  <si>
    <t>1a.</t>
  </si>
  <si>
    <t>PLINSKA INSTALACIJA - nemjereni dio</t>
  </si>
  <si>
    <t>Ručni  iskop jame za uvarivanje na mjestu spoja na ulični plinovoda  tlocrtne dimenzije 1,5 m x 1,5 m i dubine 2,0 m, te ostali potreban ručni iskop na trasi plinovoda. Obračun po m3.</t>
  </si>
  <si>
    <t>Ručni  iskop jame</t>
  </si>
  <si>
    <t>Strojni  iskop rova za podzemni plinovod širine 0,4 m i prosječne dubine  do 1,0 m za polaganje PEHD cijevi, od  spoja na ulični plinovod do MRS. Obračun po m3.</t>
  </si>
  <si>
    <t>Strojni iskop rova L=12 m</t>
  </si>
  <si>
    <t>1.3.</t>
  </si>
  <si>
    <t>Dobava suhog pijeska i postavljanje pješčane posteljice debljine sloja 10 cm za polaganje PEHD cijevi te zatrpavanje pijeskom 10 cm iznad tjemena cijevi.</t>
  </si>
  <si>
    <t>Piješčana posteljica</t>
  </si>
  <si>
    <t>1.4.</t>
  </si>
  <si>
    <t>Zatrpavanje rova materijalom preostalim od iskopa, uz istovremeno močenje i nabijanje slojeva. Rov poravnati na niveletu uređenog terena.</t>
  </si>
  <si>
    <t>Zatrpavanje rova</t>
  </si>
  <si>
    <t>1.5.</t>
  </si>
  <si>
    <t>Dobava i polaganje plinske polietilenske  cijevi  PEHD  PE100, PN6, S5/SDR11 za izvedbu podzemnog plinovoda. Obračun po m'  ugrađenog cjevovoda.</t>
  </si>
  <si>
    <t>PEHD, d32 x 3,0 (priključak)</t>
  </si>
  <si>
    <t xml:space="preserve">m' </t>
  </si>
  <si>
    <t>1.6.</t>
  </si>
  <si>
    <t>Elektrofuzijska spojnica - d32</t>
  </si>
  <si>
    <t>1.7.</t>
  </si>
  <si>
    <t>Prelazni komad d32 - DN25</t>
  </si>
  <si>
    <t>1.8.</t>
  </si>
  <si>
    <t>Nabava i transport na gradilište zaštitne PEHD cijevi S8,3/SDR 17,6. Obračun po m cijevi potrebne za zaštitu, tj. postavljene  zaštitne cijevi. Cijevi se ugrađuju ispod prometnice.</t>
  </si>
  <si>
    <t>90x5,1 mm</t>
  </si>
  <si>
    <t>1.9.</t>
  </si>
  <si>
    <t>Dobava i montaža "Z" brtvi predviđenih za brtvljenje krajeva zaštitnih cijevi, učvršćenom s odgovarajućim obujmicama od nehrđajućeg čelika.</t>
  </si>
  <si>
    <t>"Z" brtva; d32/d90</t>
  </si>
  <si>
    <t>1.10.</t>
  </si>
  <si>
    <t>Distantni prsten Ø32; H=25 mm.</t>
  </si>
  <si>
    <t>1.11.</t>
  </si>
  <si>
    <t>Dobava i polaganje trake iz PVC-a za obilježavanje plinovoda s natpisom PAZI PLIN minimalne širine 60 mm.</t>
  </si>
  <si>
    <t>Traka za obilježavanje</t>
  </si>
  <si>
    <t>1.12.</t>
  </si>
  <si>
    <t>Dobava i montaža čelične bešavne cijevi (DIN 2440) uz antikorozivnu zaštitu i premaz završnim uljanim naličem žute boje. Ugradnja u sklopu plinskog ormarića i do prelaznog komada, te kod zapadnog pročelja predmetnog objekta. Podzemni plinovod zaštitit bitumenskim premazom.</t>
  </si>
  <si>
    <t xml:space="preserve">Cijev: Ø33,7 x 3,25 mm     </t>
  </si>
  <si>
    <t>1.13.</t>
  </si>
  <si>
    <t>Dobava i montaža plinske, navojne, kuglaste slavine zajedno s brtvenim materijalom. Ugradnja u kod plinskog ormarića.</t>
  </si>
  <si>
    <t xml:space="preserve"> DN25; PN6</t>
  </si>
  <si>
    <t>1.14.</t>
  </si>
  <si>
    <t>Dobava i montaža plinskog navojnog filtera sa spojnim i brtvenim materijalom.</t>
  </si>
  <si>
    <t xml:space="preserve"> DN25, PN10                                             </t>
  </si>
  <si>
    <t>1.15.</t>
  </si>
  <si>
    <t>Plinski regulator tlaka 133-4-72</t>
  </si>
  <si>
    <t>1.16.</t>
  </si>
  <si>
    <t>Plinsko brojilo G16 uključivo temperaturni korektor</t>
  </si>
  <si>
    <t>1.17.</t>
  </si>
  <si>
    <t>Dobava i montaža ogrlice za bušenje pod tlakom PE110/32 zajedno sa spojnim i brtvenim materijalom.</t>
  </si>
  <si>
    <t>1.18.</t>
  </si>
  <si>
    <t>Izrada i montaža zaštitnog samostoječeg ormara iz čeličnog lima debljine 1 mm , točnu dimenziju ormarića odrediti nakon montaže mjerno regulacijske opreme, sa ventilacijskim rešetkama i vratima sa bravom za zaključavanje uključivo sa antikorozivnom zaštitom i premazom uljanim naličem žute boje. U stavku uračunati i potrebne natpise upozorenja i zabrane na plinskom ormariću.</t>
  </si>
  <si>
    <t xml:space="preserve">Plinski ormar </t>
  </si>
  <si>
    <t>1.19.</t>
  </si>
  <si>
    <t>Troškovi vezani uz preuzimanje plinske instalacije od strane distributera plina.</t>
  </si>
  <si>
    <t>Preuzimanje plinske instalacije</t>
  </si>
  <si>
    <t>1.20.</t>
  </si>
  <si>
    <t>Geodetsko snimanje izvedenog plinskog priključka i ucrtavanje u karte.</t>
  </si>
  <si>
    <t>Geodetsko snimanje</t>
  </si>
  <si>
    <t>1.21.</t>
  </si>
  <si>
    <t>Tlačna proba plinskog priključka prema pravilniku za plinske instalacije.</t>
  </si>
  <si>
    <t>Tlačna proba</t>
  </si>
  <si>
    <t>1.22.</t>
  </si>
  <si>
    <t>Sitni potrošni materijal, kao acetilen, kisik, žica za varenje, fitinzi, brtveni i spojni materijal, čepovi za blindiranje, revizioni otvori za čišćenje, temeljna boja i slično. U stavku uključiti i izvedbu potrebnih prodora kroz zidove.</t>
  </si>
  <si>
    <t>Sitni potrošni materijal</t>
  </si>
  <si>
    <t>1b.</t>
  </si>
  <si>
    <t>Strojni  iskop rova za podzemni plinovod širine 0,4 m i prosječne dubine  do 1,0 m za polaganje PEHD cijevi, od  MRS do objekta. Obračun po m3.</t>
  </si>
  <si>
    <t>Dobava i polaganje plinske polietilenske  cijevi  PEHD  PE100, PN6, S5/SDR11za izvedbu podzemnog plinovoda. Obračun po m' ugrađenog cjevovoda.</t>
  </si>
  <si>
    <t>PEHD, d63 x 5,8 (mjereni plinovod)</t>
  </si>
  <si>
    <t>Elektrofuzijska spojnica - d63</t>
  </si>
  <si>
    <t>Prelazni komad d63 - DN50</t>
  </si>
  <si>
    <t>Nabava i transport na gradilište zaštitne PEHD cijevi S8,3/SDR 17,6. Obračun po m cijevi potrebne za zaštitu, tj. postavljene  zaštitne cijevi. Cijevi se ugrađuju ispod prometnice i na djelu ispod parkirališta unutar predmetne parcele.</t>
  </si>
  <si>
    <t>110x6,3 mm</t>
  </si>
  <si>
    <t>"Z" brtva; d63/d110</t>
  </si>
  <si>
    <t>Distantni prsten Ø63; H=15 mm.</t>
  </si>
  <si>
    <t>Dobava i polaganje trake iz PVC-a za obilježavanje plinovoda s natpisom PAZI PLIN minimalne širine 60 mm</t>
  </si>
  <si>
    <t xml:space="preserve">Cijev: Ø60,3 x 3,65 mm     </t>
  </si>
  <si>
    <t>Dobava i montaža čeličnih bešavnih cijevi (DIN 2440) uz antikorozivnu zaštitu i premaz završnim uljanim naličem žute boje, predviđene za ugradnju u objekat, uključujući lukove 90º, konzole za učvršćenje i izrada prodora kroz zid. Cijevi se ugrađuju u prostor objekta.</t>
  </si>
  <si>
    <t xml:space="preserve">Cijev - Ø48,3x3,65 mm     </t>
  </si>
  <si>
    <t xml:space="preserve">Cijev - Ø33,7x3,25 mm     </t>
  </si>
  <si>
    <t xml:space="preserve">Cijev - Ø26.9x2.65  mm                                                               </t>
  </si>
  <si>
    <t xml:space="preserve">Cijev - Ø21,3x2.65  mm                                                                </t>
  </si>
  <si>
    <t xml:space="preserve"> DN25; PN1; s termoosiguračem </t>
  </si>
  <si>
    <t xml:space="preserve"> DN20; PN1; s termoosiguračem </t>
  </si>
  <si>
    <t xml:space="preserve"> DN25; ugradnja na vertikalu kod nape</t>
  </si>
  <si>
    <t>Dobava i montaža plinskog elektromagnetskog ventila, DN25, 220 V, 0-1 bar, bez napona zatvoren zajedno s brtvenim materijalom. Ventil priključiti na upravljanje ventilatorskom komorom nape, ventil se otvara kada se uključuje ventilacija.</t>
  </si>
  <si>
    <t>Elektromagnetski ventil</t>
  </si>
  <si>
    <t>Tlačna proba plinskog priključka i mjerenog plinovoda prema pravilniku za plinske instalacije.</t>
  </si>
  <si>
    <t>PLINSKA INSTALACIJA UKUPNO:</t>
  </si>
  <si>
    <t>RADIJATORSKO GRIJANJE</t>
  </si>
  <si>
    <t>22KV/600/400</t>
  </si>
  <si>
    <t>22KV/600/600</t>
  </si>
  <si>
    <t>22KV/600/800</t>
  </si>
  <si>
    <t>22KV/600/1000</t>
  </si>
  <si>
    <t>22KV/600/1200</t>
  </si>
  <si>
    <t>22KV/600/1400</t>
  </si>
  <si>
    <t>Vertikalni 20K  2400/500</t>
  </si>
  <si>
    <t>Zaštitna obloga za radijatore u prostoru vrtića u svim prostorima osim u kuhinji i praonici.</t>
  </si>
  <si>
    <t>Tlačno neovisni ventil</t>
  </si>
  <si>
    <t>Razdjelna stanica - 12 krugova grijanja</t>
  </si>
  <si>
    <t>Razdjelna stanica - 9 krugova grijanja</t>
  </si>
  <si>
    <t xml:space="preserve">Priključak za plastične cijevi </t>
  </si>
  <si>
    <t>PE-RT 16x2</t>
  </si>
  <si>
    <t>Dobava i montaža bakrenih cijevi (povezivanje razdjelnika radijatorskog i podnog  grijanja)  zajedno sa fazonskim komadima, te materijalom za brtvljenje i zavarivanje cjevni razvod se postavlja u estrih. Obračun po m.</t>
  </si>
  <si>
    <t>Ø22x1</t>
  </si>
  <si>
    <t>Ø28x1,5</t>
  </si>
  <si>
    <t>Ø35x1,5</t>
  </si>
  <si>
    <t>15x9</t>
  </si>
  <si>
    <t>22x9</t>
  </si>
  <si>
    <t>28x9</t>
  </si>
  <si>
    <t>35x9</t>
  </si>
  <si>
    <t>2.09.</t>
  </si>
  <si>
    <t>Dobava i montaža:Luk za vođenje cijevi 90° za savijanje cijevi sa svim priborom potrebnim za montažu.</t>
  </si>
  <si>
    <t>Luk za vođenje cijevi 90°</t>
  </si>
  <si>
    <t>Puštanje u pogon i podešavanje kompletnog sistema grijanja prema parametrima iz projekta i uputama proizvođača opreme ukljućivo sa hidrauličkim balansiranjem krugova razdjelnika te toplu probu sustava.</t>
  </si>
  <si>
    <t>Puštanje u pogon</t>
  </si>
  <si>
    <t>Izvedba tople i tlačne probe vodenim tlakom od 3 bar u  trajanju 24 sata i kontrola svih spojeva te eventualni popravci.</t>
  </si>
  <si>
    <t>2.12.</t>
  </si>
  <si>
    <t>Sitni potrošni materijal potreban kod montaže, a koji nije specificiran u prethodnim stavkama. U stavku uključiti i eventualne prodore kroz zidove.</t>
  </si>
  <si>
    <t xml:space="preserve">Sitni potrošni materijal </t>
  </si>
  <si>
    <t>RADIJATORSKO GRIJANJE UKUPNO:</t>
  </si>
  <si>
    <t>PODNO GRIJANJE</t>
  </si>
  <si>
    <t>Višeslojna cijev PE-RT Ø 16 x 2</t>
  </si>
  <si>
    <t>Raster ploča za podno grijanje</t>
  </si>
  <si>
    <t>m2</t>
  </si>
  <si>
    <t>Izolacijska rubna traka</t>
  </si>
  <si>
    <t>Dobava i montaža: pokrovne folije iz PE za prekrivanje toplinske izolacije, prema DIN 18560.</t>
  </si>
  <si>
    <t>Pokrivna folija</t>
  </si>
  <si>
    <t>Dodatak estrihu</t>
  </si>
  <si>
    <t>lit</t>
  </si>
  <si>
    <t>Razdjelne stanice za podno grijanje sa pripremo medija na temp 40/35C, 5 izlaza  (snaga do 5 kW)</t>
  </si>
  <si>
    <t>Automatski ograničavač protoka DN 15 (90-450 l/h)</t>
  </si>
  <si>
    <t>Puštanje u pogon i podešavanje kompletnog sistema podnog grijanja prema parametrima iz projekta i uputama proizvođača opreme ukljućivo sa hidrauličkim balansiranjem krugova razdjelnika te toplu probu sustava.</t>
  </si>
  <si>
    <t>3.11.</t>
  </si>
  <si>
    <t>Sitni potrošni materijal potreban kod montaže, a koji nije specificiran u prethodnim stavkama.</t>
  </si>
  <si>
    <t>PODNO GRIJANJE UKUPNO:</t>
  </si>
  <si>
    <t>UREĐAJI ZA GRIJANJE</t>
  </si>
  <si>
    <t>VU INT 466/4-5</t>
  </si>
  <si>
    <t>Dobava i montaža:
Ventili polaznog i povratnog voda za uređaje od 45 do 120 kW</t>
  </si>
  <si>
    <t xml:space="preserve">Dobava i montaža:
Izolacija za priključni set </t>
  </si>
  <si>
    <t>Dobava i montaža:
Plinski ventil ravni Rp 1" sa protupožarnom zaštitom</t>
  </si>
  <si>
    <t>Dobava i montaža:
Okomiti dimovodni komplet (crni, 1,53 m) (za kondenzacijske uređaje) - kom2
Koncentrični produžetak 80/125, 2,0 m (za kondenzacijske uređaje) - kom8
Koncentrični produžetak 80/125, 0,5 m (za kondenzacijske uređaje) - kom4
Koncentrični produžetak 80/125, 1,0 m (za kondenzacijske uređaje) - kom1
Razdijelni element 80/125 (za kondenzacijske uređaje) -kom2
Koljeno 87 ° 80/125 sa revizijskim otvorom (za kondenzacijske uređaje) - kom 2
Koljeno 87 ° 80/125 (za kondenzacijske uređaje) - kom 4
Kontrolni otvor za cijev 0,25 m, 80/125 - kom2
Obujmica dimovoda za ravni krov, aluminijska - kom2</t>
  </si>
  <si>
    <t>modul za hidrauličko proširivanje regulatora</t>
  </si>
  <si>
    <t>4.8.</t>
  </si>
  <si>
    <t>Modul za kaskadno spajanje</t>
  </si>
  <si>
    <t>4.9.</t>
  </si>
  <si>
    <t xml:space="preserve">Multispremnik allSTOR exclusive VPS 1000/3-7 </t>
  </si>
  <si>
    <t>4.10.</t>
  </si>
  <si>
    <t>auroFLOW exclusive VPM 20/2 S</t>
  </si>
  <si>
    <t>4.11.</t>
  </si>
  <si>
    <t>Modul za potrošnu toplu vodu VPM 30/35W</t>
  </si>
  <si>
    <t>4.12.</t>
  </si>
  <si>
    <t>Recirkulacijski seta za VPS/2</t>
  </si>
  <si>
    <t>4.13.</t>
  </si>
  <si>
    <t>Troputni ventil DN50</t>
  </si>
  <si>
    <t>4.14.</t>
  </si>
  <si>
    <t>Membranska ekspanzijska posuda</t>
  </si>
  <si>
    <t>4.15.</t>
  </si>
  <si>
    <t>4.16.</t>
  </si>
  <si>
    <t>4.17.</t>
  </si>
  <si>
    <t>4.18.</t>
  </si>
  <si>
    <t>4.19.</t>
  </si>
  <si>
    <t xml:space="preserve">Solarni pločasti kolektora </t>
  </si>
  <si>
    <t>4.20.</t>
  </si>
  <si>
    <t>Osnovni hidraulički spojni set</t>
  </si>
  <si>
    <t>4.21.</t>
  </si>
  <si>
    <t>Produžni hidraulički set</t>
  </si>
  <si>
    <t>4.22.</t>
  </si>
  <si>
    <t>Osnovni krovni nosač</t>
  </si>
  <si>
    <t>4.23.</t>
  </si>
  <si>
    <t>Montažna šina</t>
  </si>
  <si>
    <t>4.24.</t>
  </si>
  <si>
    <t>Solarna tekućina</t>
  </si>
  <si>
    <t>4.25.</t>
  </si>
  <si>
    <t>Dobava i montaža bakrene cijevi za solar 28x1,5.</t>
  </si>
  <si>
    <t>Cu 28 x 1.5</t>
  </si>
  <si>
    <t>4.26.</t>
  </si>
  <si>
    <t>Solarna izolacija</t>
  </si>
  <si>
    <t>4.27.</t>
  </si>
  <si>
    <t>Razdjelnik i sabirnik vode</t>
  </si>
  <si>
    <t>4.28.</t>
  </si>
  <si>
    <t>Zidni nosač razdjelnika</t>
  </si>
  <si>
    <t>4.29.</t>
  </si>
  <si>
    <t>Termička rešetka</t>
  </si>
  <si>
    <t>4.30.</t>
  </si>
  <si>
    <t>Dobava i montaža:
Fiksne žaluzine za montažu u vrata Aef=1200 cm2</t>
  </si>
  <si>
    <t>Fiksna žaluzina</t>
  </si>
  <si>
    <t>4.31.</t>
  </si>
  <si>
    <t>Dobava i montaža kuglastih slavina za vodu, NP 6 sa spojnim i brtvenim materijalom.</t>
  </si>
  <si>
    <t>DN50, navojna</t>
  </si>
  <si>
    <t>DN32, navojna</t>
  </si>
  <si>
    <t>DN25, navojna</t>
  </si>
  <si>
    <t>DN20, navojna</t>
  </si>
  <si>
    <t>4.32.</t>
  </si>
  <si>
    <t>Dobava i montaža hvatača nečistoća, PN10, navojni sa spojnim i brtvenim materijalom.</t>
  </si>
  <si>
    <t>DN50, navojni</t>
  </si>
  <si>
    <t>DN32, navojni</t>
  </si>
  <si>
    <t>4.33.</t>
  </si>
  <si>
    <t>Dobava i montaža nepovratnog ventila, PN6. navojni sa spojnim i brtvenim materijalom.</t>
  </si>
  <si>
    <t>4.34.</t>
  </si>
  <si>
    <r>
      <t xml:space="preserve">Dobava i montaža termometra, 0-120 </t>
    </r>
    <r>
      <rPr>
        <vertAlign val="superscript"/>
        <sz val="11"/>
        <rFont val="Arial Narrow"/>
        <family val="2"/>
        <charset val="238"/>
      </rPr>
      <t>0</t>
    </r>
    <r>
      <rPr>
        <sz val="11"/>
        <rFont val="Arial Narrow"/>
        <family val="2"/>
        <charset val="238"/>
      </rPr>
      <t>C sa priključkom R 1/2".</t>
    </r>
  </si>
  <si>
    <t>Termometar</t>
  </si>
  <si>
    <t>4.35.</t>
  </si>
  <si>
    <t>Dobava i montaža manometra, 0-6 bara sa priključkom R 1/2".</t>
  </si>
  <si>
    <t>Manometar</t>
  </si>
  <si>
    <t>4.36.</t>
  </si>
  <si>
    <t>Cirkulacijska pumpa</t>
  </si>
  <si>
    <t>4.37.</t>
  </si>
  <si>
    <t>4.38.</t>
  </si>
  <si>
    <t>4.39.</t>
  </si>
  <si>
    <t>Recirkulacijska pumpa</t>
  </si>
  <si>
    <t>4.40.</t>
  </si>
  <si>
    <t>Ionski omekšivač</t>
  </si>
  <si>
    <t>4.41.</t>
  </si>
  <si>
    <t>3-putni mješajući ventil</t>
  </si>
  <si>
    <t>4.42.</t>
  </si>
  <si>
    <t>Prolazni regulacijski ventil</t>
  </si>
  <si>
    <t>4.43.</t>
  </si>
  <si>
    <t>Automatska regulacija</t>
  </si>
  <si>
    <t>4.44.</t>
  </si>
  <si>
    <t>Dobava i montaža rastavljivog izmjenjivača topline sa izoalcijom sa svim priborom potrebnim za montažu.
Primar: voda 60/45C dP=15 kPa
Sekundar: voda/glycol 55/40; dP=15 kPa
Q=50 kW</t>
  </si>
  <si>
    <t>Rastavljivi izmjenjivač topline</t>
  </si>
  <si>
    <t>4.45.</t>
  </si>
  <si>
    <t>Požarno brtvljenje cijevi pri prolasku kroz požarne sektore sa svim potrebnim priborom.</t>
  </si>
  <si>
    <t>Požarno brtvljenje cijevi</t>
  </si>
  <si>
    <t>4.46.</t>
  </si>
  <si>
    <t>Puštanje u pogon i podešavanje kompletnog sistema  grijanja prema parametrima iz projekta i uputama proizvođača opreme ukljućivo toplu probu sustava.</t>
  </si>
  <si>
    <t>4.47.</t>
  </si>
  <si>
    <t>UREĐAJI ZA GRIJANJE UKUPNO:</t>
  </si>
  <si>
    <t>VENTILACIJA</t>
  </si>
  <si>
    <t>Odsisna zidna napa</t>
  </si>
  <si>
    <t xml:space="preserve">Dobava i montaža centralne eko nape 2200x1800x600 CrNi 5100 m3/h. Isporuka u kompletu s kombiniranim filterom za masnoću - tip KFM, te svim potrebnim materjalom za montažu i ugradnju. </t>
  </si>
  <si>
    <t>Eko napa 2200x1800x600 CrNi</t>
  </si>
  <si>
    <t>Puštanje u pogon kondenzatorsko-kompresorskih jedinica (kom 2) od strane ovlaštenog servisera.</t>
  </si>
  <si>
    <t xml:space="preserve">Dobava i montaža elemenata automatske regulacije za ventilaciju prostora KUHINJE. </t>
  </si>
  <si>
    <t>grijač</t>
  </si>
  <si>
    <t>hladnjak freon</t>
  </si>
  <si>
    <t xml:space="preserve">Elektroupravljački ormar </t>
  </si>
  <si>
    <t>Krovni odsisni ventilator</t>
  </si>
  <si>
    <t>Krovni dovodni ventilator</t>
  </si>
  <si>
    <t xml:space="preserve">Podstropna klima komora </t>
  </si>
  <si>
    <t>5.14.</t>
  </si>
  <si>
    <t>Krilna sklopka</t>
  </si>
  <si>
    <t>5.15.</t>
  </si>
  <si>
    <t>5.16.</t>
  </si>
  <si>
    <t>5.17.</t>
  </si>
  <si>
    <t>Ø54x2</t>
  </si>
  <si>
    <t>5.18.</t>
  </si>
  <si>
    <t>Punjenje sustava grijanja prema komori mješavinom glycol voda (30/70C).</t>
  </si>
  <si>
    <t>Mješavina glycol/voda (30/70%)</t>
  </si>
  <si>
    <t>5.19.</t>
  </si>
  <si>
    <t>Ø54x2/30 mm zaštičen sa Al limom (vani)</t>
  </si>
  <si>
    <t>Ø54x2/20 mm zaštičen sa Al limom (unutra)</t>
  </si>
  <si>
    <t>5.20.</t>
  </si>
  <si>
    <t>Dobava i montaža zračnih kanala izrađenih iz pocinčanog čeličnog lima debljine prema DIN 24157 list 2, te izrada fazonskih prelaznih komada, balansirajućih zaklopki i produženih nastavaka za rešetke.</t>
  </si>
  <si>
    <t>5.21.</t>
  </si>
  <si>
    <t>Dobava i montaža zračnih spiro kanala izrađenih iz pocinčanog čeličnog lima, te izrada fazonskih prelaznih komada i spojeva na vrtložne distributere.</t>
  </si>
  <si>
    <t>Φ100</t>
  </si>
  <si>
    <t>Φ125</t>
  </si>
  <si>
    <t>Φ150</t>
  </si>
  <si>
    <t>Φ200</t>
  </si>
  <si>
    <t>Φ225</t>
  </si>
  <si>
    <t>Φ250</t>
  </si>
  <si>
    <t>5.22.</t>
  </si>
  <si>
    <t>Dobava i montaža Armaflex izolacije, ili jednakovrijedno, 13 mm za izolaciju kanala, zajedno sa svom opremom potrebnom za montažu izolacije na kanal. Obračun po površini kanala i anemostata.
Izolacija svih kanala u kuhinji kao i svježeg zraka i otpadnog zraka iza rekuperatora.</t>
  </si>
  <si>
    <t>5.23.</t>
  </si>
  <si>
    <t>Dobava i montaža Armaflex izolacije, ili jednakovrijedno, 19 mm za izolaciju kanala izvan objekta, zajedno sa svom opremom potrebnom za montažu izolacije na kanal. Obračun po površini kanala.
Izolacija svih kanala za kuhinju kao i svježeg zraka i otpadnog zraka iza rekuperatora u vanjskom prostoru.
Dodatno je kanal potrebno zaštiti sa Al limom.</t>
  </si>
  <si>
    <t>5.24.</t>
  </si>
  <si>
    <t>Dobava i montaža PVC cijevi za odvodnju kondenzata sa ventilacijskog uređaja, fazonski elementi, svi potrebni ovjesni i spojni (šelne, trake i sl.) i montažni materijal, za spoj elemenata, dimenzija.</t>
  </si>
  <si>
    <t>PVCd32 (DN25)</t>
  </si>
  <si>
    <t>5.25.</t>
  </si>
  <si>
    <t xml:space="preserve">Dobava i montaža rešetke za odvod zraka iz prostora, koja se sastoji od okvira i protuokvira, izrađene iz AL-profila; obojanih u boji i tonu prema zahtjevu arhitekta, slijedećih tehničkih karakteristika, dimenzija i količina:
Rešetka 425x125
V   [m³/h]       300
Δpt [Pa]          &lt;5     
LWA [dB(A)]       &lt;18 
</t>
  </si>
  <si>
    <t>5.26.</t>
  </si>
  <si>
    <t>Dobava i montaža rešetke za dovod zraka u prostor, koja se sastoji od okvira i protuokvira, izrađene iz AL-profila; obojanih u boji i tonu prema zahtjevu arhitekta, slijedećih tehničkih karakteristika, dimenzija i količina:
Rešetka 225x125
V   [m³/h]       110
Pozicija zaklopke   100%    50%   25%
Δpt [Pa]          &lt;5     10    21  
LWA [dB(A)]       &lt;15    20    30</t>
  </si>
  <si>
    <t>5.27.</t>
  </si>
  <si>
    <t xml:space="preserve">Dobava i montaža 
Prigušivač zvuka 300x300x1500 sa svim priborom potrebnim za vješanje i montažu sljedećih tehničkih karakteristika:
Prigušivač zvuka 
 V   [m³/h]550
 Δpt [Pa]11
 LWA [dB(A)]17
 f  [Hz]             63  125 250 500 1k  2k  4k  8k  
 Lw [dB]             26  22  17  14  10  7   4   0   
 De [dB]             5   15  32  33  36  25  16  14 </t>
  </si>
  <si>
    <t>5.28.</t>
  </si>
  <si>
    <t>Dobava i montaža fiksne žaluzine 600x330 za montažu u zid, koja se sastoji od okvira i protuokvira, obojanih u boji i tonu prema zahtjevu arhitekta, slijedećih tehničkih karakteristika, dimenzija i količina:
600x330
dP=16 Pa
Zvučna snaga 30dBa</t>
  </si>
  <si>
    <t>5.29.</t>
  </si>
  <si>
    <t>Dobava i montaža
Ventilacijske lule koja se nastavlja na kanal d200 sa fiksnom žaluzinom minimalne efektivne površine 0,12 m2.
za dovod zraka na rekuperator</t>
  </si>
  <si>
    <t>5.30.</t>
  </si>
  <si>
    <t>Dobava i montaža
Ventilacijske lule koja se nastavlja na kanal d200 sa zaštitnom mrežicom za odsis zraka sa ventilatora.</t>
  </si>
  <si>
    <t>5.31.</t>
  </si>
  <si>
    <t>Dobava i montaža anemostata 600x48 za dovod zraka izrađen iz pocinčanog lima, s kružnim istrujnim otvorima  zajedno s nastavkom za podešavanje protočnih količina, obojanih u boji i tonu prema zahtjevu arhitekta, priključna kutija s horizontalnim priključkom,  te priborom za vješanje o konstrukciju, slijedećih dimenzija i količina</t>
  </si>
  <si>
    <t>5.32.</t>
  </si>
  <si>
    <t>Dobava i montaža platnenog kanala za dovod zraka u prost kuhinje. U stavku uračunati sav potrebni materijal za montažu i ovijes.
Tdovoda ljeto=18 C
V=4100 m3/h
Lkanala = 2 x 5m (1600 m3/h po kanalu)
Lkanala = 1 x 2,8m (900 m3/h u kanalu)</t>
  </si>
  <si>
    <t>5.33.</t>
  </si>
  <si>
    <t>Dobava i montaža PP obloge vatrootpornosti 90 minuta. U stavku uračunati sav potrebni materijal za montažu i ovijes.</t>
  </si>
  <si>
    <t>PP obloga 90 min.</t>
  </si>
  <si>
    <t>5.34.</t>
  </si>
  <si>
    <t>Dobava i montaža. U stavku uračunati sav potrebni materijal za montažu i ovijes
Odsisni ventilator
∅100
q=90/75 m3/h
dp=5/25 Pa
230V / 50Hz / 9 W
- s ugrađenom nepovratnom zaklopkom
- s vremenskim relejem
- upravljanje preko rasvjete</t>
  </si>
  <si>
    <t>Odsisni ventilator</t>
  </si>
  <si>
    <t>5.35.</t>
  </si>
  <si>
    <t>Dobava i montaža. U stavku uračunati sav potrebni materijal za montažu i ovijes
Cijevni ventilator
q=200 m3/h
dP=100Pa
230V / 50Hz
-s vremenskim relejem
-upravljanje preko rasvjete</t>
  </si>
  <si>
    <t>Cijevni ventilator</t>
  </si>
  <si>
    <t>5.36.</t>
  </si>
  <si>
    <t>Dobava i montaža. U stavku uračunati sav potrebni materijal za montažu i ovijes
Cijevni ventilator
q=210 m3/h
dP=100Pa
230V / 50Hz
-sa upravljačkom jedinicom</t>
  </si>
  <si>
    <t>5.37.</t>
  </si>
  <si>
    <t>Dobava i montaža ventila za dovod zraka sa svim priborom potrebnim za montažu.</t>
  </si>
  <si>
    <r>
      <rPr>
        <sz val="11"/>
        <rFont val="Calibri"/>
        <family val="2"/>
        <charset val="238"/>
      </rPr>
      <t>Ø</t>
    </r>
    <r>
      <rPr>
        <sz val="11"/>
        <rFont val="Arial Narrow"/>
        <family val="2"/>
        <charset val="238"/>
      </rPr>
      <t xml:space="preserve"> 160 mm</t>
    </r>
  </si>
  <si>
    <t>5.38.</t>
  </si>
  <si>
    <t>Dobava i montaža ventila za odvod zraka sa svim priborom potrebnim za montažu.</t>
  </si>
  <si>
    <r>
      <rPr>
        <sz val="11"/>
        <rFont val="Calibri"/>
        <family val="2"/>
        <charset val="238"/>
      </rPr>
      <t>Ø</t>
    </r>
    <r>
      <rPr>
        <sz val="11"/>
        <rFont val="Arial Narrow"/>
        <family val="2"/>
        <charset val="238"/>
      </rPr>
      <t xml:space="preserve"> 100 mm</t>
    </r>
  </si>
  <si>
    <r>
      <rPr>
        <sz val="11"/>
        <rFont val="Calibri"/>
        <family val="2"/>
        <charset val="238"/>
      </rPr>
      <t>Ø</t>
    </r>
    <r>
      <rPr>
        <sz val="11"/>
        <rFont val="Arial Narrow"/>
        <family val="2"/>
        <charset val="238"/>
      </rPr>
      <t xml:space="preserve"> 125 mm</t>
    </r>
  </si>
  <si>
    <r>
      <rPr>
        <sz val="11"/>
        <rFont val="Calibri"/>
        <family val="2"/>
        <charset val="238"/>
      </rPr>
      <t>Ø</t>
    </r>
    <r>
      <rPr>
        <sz val="11"/>
        <rFont val="Arial Narrow"/>
        <family val="2"/>
        <charset val="238"/>
      </rPr>
      <t xml:space="preserve"> 150 mm</t>
    </r>
  </si>
  <si>
    <t>5.39.</t>
  </si>
  <si>
    <t>Dobava i montaža PP klapne otpornosti 90 minuta, 230 V sa svim priborom potrebnim za montažu.</t>
  </si>
  <si>
    <r>
      <rPr>
        <sz val="11"/>
        <rFont val="Calibri"/>
        <family val="2"/>
        <charset val="238"/>
      </rPr>
      <t>Ø</t>
    </r>
    <r>
      <rPr>
        <sz val="11"/>
        <rFont val="Arial Narrow"/>
        <family val="2"/>
        <charset val="238"/>
      </rPr>
      <t xml:space="preserve"> 200mm</t>
    </r>
  </si>
  <si>
    <t>5.40.</t>
  </si>
  <si>
    <t>300x215</t>
  </si>
  <si>
    <t>400x315</t>
  </si>
  <si>
    <t>5.41.</t>
  </si>
  <si>
    <t>Dobava i montaža kanalne regulacijske zaklopke od pocinčanog čelika spajanje na okrugli kanal kao tip IRIS s polugom za ručno upravljanje.</t>
  </si>
  <si>
    <r>
      <t xml:space="preserve">IRIS, </t>
    </r>
    <r>
      <rPr>
        <sz val="11"/>
        <rFont val="Calibri"/>
        <family val="2"/>
        <charset val="238"/>
      </rPr>
      <t>Ø</t>
    </r>
    <r>
      <rPr>
        <sz val="11"/>
        <rFont val="Arial Narrow"/>
        <family val="2"/>
        <charset val="238"/>
      </rPr>
      <t xml:space="preserve"> 100 mm</t>
    </r>
  </si>
  <si>
    <r>
      <t xml:space="preserve">IRIS, </t>
    </r>
    <r>
      <rPr>
        <sz val="11"/>
        <rFont val="Calibri"/>
        <family val="2"/>
        <charset val="238"/>
      </rPr>
      <t>Ø</t>
    </r>
    <r>
      <rPr>
        <sz val="11"/>
        <rFont val="Arial Narrow"/>
        <family val="2"/>
        <charset val="238"/>
      </rPr>
      <t xml:space="preserve"> 150 mm</t>
    </r>
  </si>
  <si>
    <r>
      <t xml:space="preserve">IRIS, </t>
    </r>
    <r>
      <rPr>
        <sz val="11"/>
        <rFont val="Calibri"/>
        <family val="2"/>
        <charset val="238"/>
      </rPr>
      <t>Ø</t>
    </r>
    <r>
      <rPr>
        <sz val="11"/>
        <rFont val="Arial Narrow"/>
        <family val="2"/>
        <charset val="238"/>
      </rPr>
      <t xml:space="preserve"> 200 mm</t>
    </r>
  </si>
  <si>
    <r>
      <t xml:space="preserve">IRIS, </t>
    </r>
    <r>
      <rPr>
        <sz val="11"/>
        <rFont val="Calibri"/>
        <family val="2"/>
        <charset val="238"/>
      </rPr>
      <t>Ø</t>
    </r>
    <r>
      <rPr>
        <sz val="11"/>
        <rFont val="Arial Narrow"/>
        <family val="2"/>
        <charset val="238"/>
      </rPr>
      <t xml:space="preserve"> 250 mm</t>
    </r>
  </si>
  <si>
    <t>5.42.</t>
  </si>
  <si>
    <t>Dobava i montaža rešetke za montažu u vrata sa svim priborom potrebnim za montažu.</t>
  </si>
  <si>
    <t>525x225</t>
  </si>
  <si>
    <t>525x125</t>
  </si>
  <si>
    <t>5.43.</t>
  </si>
  <si>
    <t>Izrada i montaža ovjesa i nosača kanala i cjevovoda izrađenih od profilnog čelika, uključivo vijčani materijal, materijal za varenje, te antikorozivnu zaštitu.</t>
  </si>
  <si>
    <t>5.44.</t>
  </si>
  <si>
    <t>VENTILACIJA UKUPNO:</t>
  </si>
  <si>
    <t>HLAĐENJE INVERTER KLIMA UREĐAJIMA</t>
  </si>
  <si>
    <t>Vanjska jedinica 5MXS90E</t>
  </si>
  <si>
    <t>Vanjska jedinica 4MXS80</t>
  </si>
  <si>
    <t>Unutarnja jedinica Daikin FTXS71</t>
  </si>
  <si>
    <t>Unutarnja jedinica Daikin FTX20K</t>
  </si>
  <si>
    <t>Ø 6,4 mm (1/4")</t>
  </si>
  <si>
    <t>Ø 9,52 mm (3/8")</t>
  </si>
  <si>
    <t>Ø 15,7 mm (1/2")</t>
  </si>
  <si>
    <t>Dobava i ugradnja čeličnih nosača, pocinčano- plastificiranih sa svim pričvrsnim i spojnim elementima za ugradnju vanjske jedinice.  Čelični nosači atestirani na nosivost.</t>
  </si>
  <si>
    <t>Nosač vanjske jedinice.</t>
  </si>
  <si>
    <t>par</t>
  </si>
  <si>
    <t>Dobava PVC-cijevi sa svim prelaznim komadima i brtvenim materijalom za odvod kondezata iz unutarnjih rashladnih jedinica. U cijenu uključiti sav ovjesni i pričvrsni materijal, te sprovesti do odvodnju uz obavezno sifoniranje.</t>
  </si>
  <si>
    <t>Ø 32 mm</t>
  </si>
  <si>
    <t>Sredstvo za hlađenje R410A za nadopunjavanje sustava.</t>
  </si>
  <si>
    <t>Sredstvo za hlađenje</t>
  </si>
  <si>
    <t>Dobava i montaža suhog sifona za priključak odvoda kondenzata.</t>
  </si>
  <si>
    <t>Suhi sifon</t>
  </si>
  <si>
    <t xml:space="preserve">Sitni potrošni materijal za tvrdo lemljenje u stavku uključen, inertni plin (dušik) za ostvarivanje zaštitne atmosfere prilikom tvrdog lemljenja  cijevi (tvrdi lem sa dodatkom 30% srebra  prema DIN EN 1045  kao dodatni materijal za spajanje cijevi,  plin i kisik i dr.) </t>
  </si>
  <si>
    <t xml:space="preserve">Montaža sa ispuhivanjem cijevnog razvoda te tlačna proba sa N2 (dušik) na 33 bara u trajanju 24 sati, vakumiranje cijevnog razvoda, sa nadopunjavanjem ekološkog plina R 410 A prema uputama proizvođača. </t>
  </si>
  <si>
    <t>Ispitivanje propusnosti odvoda kondenzata.</t>
  </si>
  <si>
    <t>Ispitivanje odvoda kondenzata</t>
  </si>
  <si>
    <t>Puštanje u pogon kompletnog  sustava hlađenja, od strane ovlaštenog servisera, sa izdavanjem potrebnih garancija i uputama za korištenje sustava hlađenja.</t>
  </si>
  <si>
    <t>HLAĐENJE INVERTER KLIMA UREĐAJIMA UKUPNO:</t>
  </si>
  <si>
    <t>Dobava i montaža elektrofuzijske spojnice PEHD  PE100,  PN10, S5, SDR11, kao Georg Fisher.
ili gornjem opisu jednakovrijedan proizvod:</t>
  </si>
  <si>
    <t>Dobava i montaža prijelaznog komada PE/čelik,  PE100,  SDR11, kao Georg Fisher
ili gornjem opisu jednakovrijedan proizvod:</t>
  </si>
  <si>
    <t>Nabava i montaža distantnog prstena. Prstene ugraditi na svakih 2 m sprovodne cijevi za profile. Na krajevima zaštitne cijevi se ugrađuju po dva prstena zajedno. Proizvod kao ANIK
ili gornjem opisu jednakovrijedan proizvod:</t>
  </si>
  <si>
    <t>Dobava i montaža regulatora tlaka plina tip 133-4-72, DN 25, PN4, proizvod kao «ACTARIS» zajedno sa spojnim i brtvenim materijalom. Komplet sa protuprirubnicama , brtve i vijci.
pmax= 0,35 - 4 bar
piz= 25 mbar
ili gornjem opisu jednakovrijedan proizvod:</t>
  </si>
  <si>
    <t>Dobava i montaža plinskog brojila G16, DN40, proizvod kao "IKOM" zajedno sa spojnim i brtvenim materijalom.
ili gornjem opisu jednakovrijedan proizvod:</t>
  </si>
  <si>
    <t>Dobava i montaža elektrofuzijske spojnice PEHD  PE100,  PN10, S5, SDR11, kao Georg Fisher
ili gornjem opisu jednakovrijedan proizvod:</t>
  </si>
  <si>
    <t>Dobava i montaža prijelaznog komada PE/čelik,  PE100,  SDR11, kao Georg Fisher 
ili gornjem opisu jednakovrijedan proizvod:</t>
  </si>
  <si>
    <r>
      <t>Dobava i montaža plinske, zaporne, kuglaste slavine zajedno s brtvenim materijalom.</t>
    </r>
    <r>
      <rPr>
        <sz val="11"/>
        <color theme="1"/>
        <rFont val="Arial Narrow"/>
        <family val="2"/>
      </rPr>
      <t xml:space="preserve"> Brtva kugle i vretena od PTFE (Teflon)</t>
    </r>
    <r>
      <rPr>
        <sz val="11"/>
        <rFont val="Arial Narrow"/>
        <family val="2"/>
      </rPr>
      <t>. Slavine se ugrađuju ispred plinskog potrošača. Proizvođač kao KOVINA
ili gornjem opisu jednakovrijedan proizvod:</t>
    </r>
  </si>
  <si>
    <r>
      <t xml:space="preserve">Dobava i montaža plinske, zaporne, kuglaste slavine zajedno s brtvenim materijalom. </t>
    </r>
    <r>
      <rPr>
        <sz val="11"/>
        <color theme="1"/>
        <rFont val="Arial Narrow"/>
        <family val="2"/>
      </rPr>
      <t>Brtva kugle i vretena od PTFE (Teflon). Proizvođač kao KOVINA.
ili gornjem opisu jednakovrijedan proizvod:</t>
    </r>
  </si>
  <si>
    <t>Dobava i montaža radijatora izrađenog od čeličnog lima za radni tlak do 10 bara, površinski zaštičen i obojen, sa odzračnim i ispusnim pipcem u temp. režimu 60/40 °C. Isporučuje se s tipskim ovjesom.
ili gornjem opisu jednakovrijedan proizvod:</t>
  </si>
  <si>
    <t>Dobava i ugradnja tlačno neovisnog termostatskog radijatorskog ventila s predregulacijskom skalom od 1-7 i N za podešavanje protoka od: 25-135l/h,  za dvocijevne sustave grijanja s prisilnom cirkulacijom, za ugradnju na radijatore, proizvod kao DANFOSS ili odgovarajući, tip RA-DV DN15 kutna ili ravna izvedba. U stavku uključiti i termostatsku glavu u protuvandalskoj izvedbi.
ili gornjem opisu jednakovrijedan proizvod:</t>
  </si>
  <si>
    <t>Dobava i montaža razdjelne stanice za radijatorsko grijanja, spremno za ugradnju proizvođača kao HERZ, koja se sastoji od:
- para kompaktnih razdjelnika od mesinga, poniklovano sa 1 odzračnim ventilom i 2 čepa, držača razdjelnika, 1 kuglaste slavine punog protoka od mesinga, odstojnika i priključnog koljena,poniklovano i montirano u razdjelni ormarić od pocinčanog čeličnog lima, okvir i vrata bijele boje (RAL 9010). Ugradbena dubina promjenjiva (80-110 mm), visina 705-775 mm, nosači cijevi se mogu skidati. Ugradbena širina 900 mm (za 9 krugova) i 1050 mm (za 12 krugova)
ili gornjem opisu jednakovrijedan proizvod:</t>
  </si>
  <si>
    <r>
      <t>Dobava i montaža priključka za plastične cijevi 3/4" za PE-X cijevi Ø 16 x 2.</t>
    </r>
    <r>
      <rPr>
        <sz val="12.65"/>
        <rFont val="Arial Narrow"/>
        <family val="2"/>
        <charset val="238"/>
      </rPr>
      <t xml:space="preserve"> </t>
    </r>
    <r>
      <rPr>
        <sz val="11"/>
        <rFont val="Arial Narrow"/>
        <family val="2"/>
        <charset val="238"/>
      </rPr>
      <t>Proizvod kao HERZ.
ili gornjem opisu jednakovrijedan proizvod:</t>
    </r>
  </si>
  <si>
    <t>Dobava i montaža polietilenskih cijevi za radijatorski sustav grijanja koja se sastoji od temeljne cijevi iz polietilena na kojoj se nalazi uzdužno zavareni aluminijski sloj, proizvođača kao HERZ, tip PE-RT. Cijevi se polažu u pod - estrih. U cijenu uračunati sav spojnim materijalom, koljena, redukcije, prelazne spojnice.  Obračun po m kompletno ugrađenog cjevovoda.
ili gornjem opisu jednakovrijedan proizvod:</t>
  </si>
  <si>
    <t>Dobava i montaža izolacije PE cijevi. Proizvođač kao  KAIMANN, tip Kaiflex ST, debljine 9 mm. Obračun po m.
ili gornjem opisu jednakovrijedan proizvod:</t>
  </si>
  <si>
    <t>Dobava i montaža:Luk za vođenje cijevi 90° za savijanje cijevi sa svim priborom potrebnim za montažu.
Luk za vođenje cijevi 90°</t>
  </si>
  <si>
    <t>Dobava i montaža višeslojne spojne cijevi za podno grijanje,  PE-RT, 0,2 mm aluminijskog sloja, dim Ø 16 x 2 u kolutima. Proizvođač kao HERZ
ili gornjem opisu jednakovrijedan proizvod:</t>
  </si>
  <si>
    <t>Dobava i montaža raster ploča za podno grijanje za razmak cijevi od 200 mm, za promjer cijeci 14/17 mm.
ili gornjem opisu jednakovrijedan proizvod:</t>
  </si>
  <si>
    <t>Dobava i montaža izolacijskih rubnih traka od polietilena s
folijskom prirubnicom i perforacijom za kidanje. RDS 8/160 MK, 8 X 160 mm, sa lijepljenjem. Proizvođač kao HERZ
ili gornjem opisu jednakovrijedan proizvod:</t>
  </si>
  <si>
    <r>
      <t>Dobava i montaža priključka za plastične cijevi 3/4" za PE-RT cijevi Ø 16 x 2.</t>
    </r>
    <r>
      <rPr>
        <sz val="12.65"/>
        <rFont val="Arial Narrow"/>
        <family val="2"/>
        <charset val="238"/>
      </rPr>
      <t xml:space="preserve"> </t>
    </r>
    <r>
      <rPr>
        <sz val="11"/>
        <rFont val="Arial Narrow"/>
        <family val="2"/>
        <charset val="238"/>
      </rPr>
      <t>Proizvođač kao HERZ
ili gornjem opisu jednakovrijedan proizvod:</t>
    </r>
  </si>
  <si>
    <t>Dobava dodatak estrihu homogenizira cementni estrih, poboljšava toplinsku vodljivost i povecava otpornost tlacenju i savijanju. Potrošnja cca. 0,2 l/m2. Proizvođač kao HERZ.
ili gornjem opisu jednakovrijedan proizvod:</t>
  </si>
  <si>
    <t>Dobava i montaža razdjelne stanice za podno grijanje, spremno za ugradnju, sastoji se od:
mjedeni razdjelnik polaznog voda sa zapornim ventilom, mjedeni razdjelnik povratnog voda s reguliranjem i odčitavanjem protoka, odzračnik, priključak za crijevo za pražnjenje, držače razdjelnika.
Regulacija polaza kruga podnog grijanja koja se sastoji od zapornih ventila, cirkulacijske pumpe, automatske zaštite od previsoke temp. isključenjem pumpe, troputnim ventilom, senzor temp. u polaznom vodu i sobnim termostatom za uključenje odnosno isključenje sustava grijanja.
- 2 x zaporni ventil
- osjetnik u polaznom vodu
- troputni ventil sa motornim pogonom
- nepovratni ventil
- hvatač nečistoća
- snaga sustava do 5 kW
ili gornjem opisu jednakovrijedan proizvod:</t>
  </si>
  <si>
    <t>Dobava i montaža automatskog ograničivaća protoka sa svim priborom potrebnim za montažu.
ili gornjem opisu jednakovrijedan proizvod:</t>
  </si>
  <si>
    <t xml:space="preserve">Dobava i montaža zidnih kondenzacijskih uređaja porizvođača kao VAILLANT,tip ecoTEC plus VU INT 466/4-5
 - Plinski priključak: 1 col
 - Priključak na grijanje: unutarnji navoj 1 col / vanjski navoj 1,5 col
 - Priključak zrako/dimovoda: 80/125 mm
 - Priključni tlak za zemni plin, G20: 20 mbar
 - Priključni tlak za ukapljeni plin, G31: 30 mbar
 - Priključna vrijednost pri 15 °C i 1013 mbar, G20: 4,8 m³/h
 - Priključna vrijednost pri 15 °C i 1013 mbar, G31: 3,5 kg/h
 - Temperatura dimnih plinova min./maks.: 38/73 °C
 - 30%-stupanj djelotvornosti: 107%
 - NOx-klasa: 5
 - Dimenzije uređaja (V x Š X D): 800 x 480 x 450 mm
 - Montažna težina oko: 46 kg
 - Električni priključak: 230 V / 50 Hz 
 - Ugrađeni osigurač: 2 A, inertni
 - Električna potrošnja snage 30%/maks.: 131/180 W
 - Vrsta zaštite: IP X4 D
 - Područje nazivnog topl. učinka pri 40/30 °C: 13,3-47,7 kW
 - Područje nazivnog topl. učinka pri 50/30 °C: 12,9-46,4 kW
 - Područje nazivnog topl. učinka pri 60/40 °C: 12,5-45,0 kW
 - Područje nazivnog topl. učinka pri 80/60 °C: 12,3-44,1 kW
 - Maks. toplinsko opterećenje Q kod pogona grijanja: 45,0 kW
ili gornjem opisu jednakovrijedan proizvod:
</t>
  </si>
  <si>
    <t>Dobava i montaža
Solarna automatika sa regulacijom u ovisnosti o vanjskoj temperaturi za više krugova grijanja i spajanje u kaskadu, za regulaciju u ovisnosti o vanjskoj temperaturi za više krugova grijanja i spajanje u kaskadu. kao VAILLANT, auroMATIC 620/3.
ili gornjem opisu jednakovrijedan proizvod:</t>
  </si>
  <si>
    <t xml:space="preserve">Dobava i montaža: 
modul za hidrauličko proširivanje regulatora calorMATIC 630 i auroMATIC 620. eBUS povezivanje, mogućnost hidrauličkog proširivanja an dva miješajuća kruga s trosmjernim ventilom. Programiranje parametara krugova preko centralnog regulatora ili preko jednog sobnog korektora VR 90. Mogućnost spajanja do 6 modula VR 60 u jednom sustavu grijanja. Modulu treba osigurati vlastito napajanje 230 V.
Radni napon:  230 V
Potrošnja snage:  2 VA
Kontaktno opterećenje izlaznog releja:  2 A
Dopuštena maks. temperatura okoline:  40 °C
Radni napon senzora:  5 V
Minimalni presjek bodova za osjetnike i sabirnice:  0,75 mm2
Minimalni poprečni presjek priključnog voda (tvrdi kabel):  1,5 mm2
Visina:  174 mm
Širina:  272 mm
Dubina:  52 mm
Vrsta zaštite:  IP 20
kao Vaillant tip VR 60/3
ili gornjem opisu jednakovrijedan proizvod:
</t>
  </si>
  <si>
    <t>Dobava i montaža: 
Modul za kaskadno spajanje uređaja s eBUS elektronskom pločom. Brza i jednostavna instalacija zahvaljujući sustavu ProE te eBUS. Nakon drugog uređaja potreban je po jedan modul po svakom daljnjem uređaju.
kao Vaillant tip VR 32/3
ili gornjem opisu jednakovrijedan proizvod:</t>
  </si>
  <si>
    <t xml:space="preserve">Dobava i montaža multispremnika allSTOR exclusive VPS 1000/3-7 proizvođača kao VAILLANT,1000 litara.
Višefunkcionalni međuspremnik ogrjevne vode u kombinaciji sa solarnim podstanicama te podstanicama za potrošnu toplu vodu. Mogućnost zagrijavanja ogrjevne vode putem solarne energije, jednog ili više proizvođača topline. Dogrijavanje spremnika moguće je putem bilo kojeg uređaja za proizvodnju topline. Zagrijavanje međuspremnika putem solarne termalne energije vrši se putem solarne podstanice auroFLOW exclusive VPM 20/2 S ili VPM 60/2 S. Zagrijavanje potrošne tople vode vrši se na protočnom principu putem podstanice za PTV aquaFLOW exclusive VPM 20/25/2 W; VPM 30/35/2 W; VPM 40/45/2 W.
Volumen akumulacijskog spremnika: 962 l
Dopušteni pogonski pretlak (na strani grijanja): 3 bar
Temperatura ogrjevne vode: 95 °C
Vanjski promjer akumulacijskog spremnika (s toplinskom izolacijom): 1070 mm
Visina međuspremnika (uključujući toplinsku izolaciju): 2324 mm
Težina akumulacijskog spremnika (pun): 1107 kg
Dijagonalna visina: 2243 mm
Priključci sprijeda: DN 25, G 1 unutarnji navod
Priključci straga: R 2
ili gornjem opisu jednakovrijedan proizvod:
</t>
  </si>
  <si>
    <t>Dobava i montaža
Solarna podstanica kao tip auroFLOW exclusive VPM 20/2 S Vaillant, s integriranom regulacijom i prikazom solarnih vrijednosti. Potpuna automatska adaptacija solarnoj instalaciji. Nije potreban kolektorski osjetnik. Opremljena sa svim komponentama potrebnim za rad:
- temperaturni osjetnik
- osjetnik protoka
- visokoučinkovita solarna crpka
- crpka kruga međuspremnika
- sustav za punjenje/ispiranje
- odzračivač
- displej s prikazom solarne dobiti i statusa
- pripremljem za jednostavnu montažu direktno na spremnik, alternativno moguća zidna montaža
- rad je moguć i bez dodatne regulacije
- nosač za solarnu ekspanzijsku posudu
ili gornjem opisu jednakovrijedan proizvod:</t>
  </si>
  <si>
    <t xml:space="preserve">Dobava i montaža 
Podstanica potrošne tople vode kao tip aguaFLOW exclusive VPM 30/35/2 W Vaillant, zagrijavanje i precizna priprema potrošne tople vode na protočnom principu. Pločasti izmjenjivač topline od plemenitog čelika. Komplet sa EPP-zvučnom izolacijom (ekspandirani polipropilen). Pripremljen za jednostavnu montažu direktno na spremnik, alternativno moguća zidna montaža. Pogonski rad moguć bez dodatne regulacije.
Kapacitet tople vode (60 °C): 30 l/min
Nazivna snaga (60 °C): 73 kW
Kapacitet tople vode (65 °C): 35 l/min
Nazivna snaga (65 °C): 85 kW
Područje temperature: 40 - 60 °C
Temperatura kod programa protiv legionele: 70 °C
Nazivni napon: 230 V / 50 Hz
Potrošnja struje stanice: 25 - 93 W
Potrošnja struje cirkulacijske crpke: 25 W
Preostala visina dobave na strani grijana: 100 mbar
Pogonski tlak na strani grijanja: 3 bar
Pogonski tlak na strani vode: 10 bar
Visina: 750 mm
Širina: 450 mm
ili gornjem opisu jednakovrijedan proizvod:
</t>
  </si>
  <si>
    <t>Dobava i montaža recirkulacijskog seta za VPS/2, proizvođača kao VAILLANT.
ili gornjem opisu jednakovrijedan proizvod:</t>
  </si>
  <si>
    <t>Dobava i montaža troputnog prekretnog ventila sa pogonom sa svim priborom za montažu.
ili gornjem opisu jednakovrijedan proizvod:</t>
  </si>
  <si>
    <t>Dobava i montaža membranske ekspanzijske posude kao PNEUMATEX, tip SU 140.3, volumena 140 litara. U kompletu sa svom potrebnom armaturom za priključenje na instalaciju grijanja. 
ili gornjem opisu jednakovrijedan proizvod:</t>
  </si>
  <si>
    <t>Dobava i montaža membranske ekspanzijske posude kao PNEUMATEX, tip SD 35, volumena 35 litara. U kompletu sa svom potrebnom armaturom za priključenje na instalaciju grijanja. U stavku uključiti sigurnosni ventil DN15; 3 bar-a
ili gornjem opisu jednakovrijedan proizvod:</t>
  </si>
  <si>
    <t>Dobava i montaža membranske ekspanzijske posude volumena 50 litara. Predviđena za ugradnju u sustav solarnog grijanja. U kompletu sa svom potrebnom armaturom za priključenje na instalaciju.
ili gornjem opisu jednakovrijedan proizvod:</t>
  </si>
  <si>
    <t>Dobava i montaža solarne zaštitne predspojne posude 18 litara. Predviđena za ugradnju u sustav solarnog grijanja. U kompletu sa svom potrebnom armaturom za priključenje na instalaciju.
ili gornjem opisu jednakovrijedan proizvod:</t>
  </si>
  <si>
    <t>Dobava i montaža membranske ekspanzijske posude kao PNEUMATEX, tip Aquapresso AD25.15, volumena 25 litara. Predviđena za ugradnju u sustav potrošne sanitarne vode. U kompletu sa svom potrebnom armaturom za priključenje na instalaciju.
ili gornjem opisu jednakovrijedan proizvod:</t>
  </si>
  <si>
    <t xml:space="preserve">Dobava i montaža solarnog pločastog kolektora VKF 145 V, proizvođača kao VAILLANT. Pločasti solarni kolektor auroTHERM VFK 145 V, za solarnu pripremu potrošne tople vode te podršku grijanju. Bruto/neto površina 2,51 m2/2,35m2. Za vertikalnu montažu na kosi krov, na ravni krov ili uklapanje u krovište Eloksirano aluminijsko kućište u crnoj boji. Solarno strukturno staklo (debljina 3,2 mm) koje će osigurati veću apsorpciju te manju refleksiju sunčeve svjetlosti (91%). Serpetinski apsorber od aluminijskog i bakrene cijevi. Toplinska izolacija od mineralne vune, debljine 40 mm. Jednostavna montaža kolektora na principu "plug&amp;amp;play". Atestirano od strane europske federacije za solarnu termalnu industriju "ESTIF" (prema Solar Keymark).
Tip apsorbera: serpentina vert.
Dimenzije (D x Š x V): 2033 x 1233 x 80 mm
Masa: 38 kg
Zapremina: 1,85 l
Maks. tlak: 10 bar
Temperatura u stanju mirovanja: 199 °C
Bruto površina: 2,51 m²
Površina otvora: 2,35 m²
Površina apsorbera: 2,33 m²
ili gornjem opisu jednakovrijedan proizvod:
</t>
  </si>
  <si>
    <t>Dobava i montaža
Osnovni hidraulički spojni set za VFK kolektore - montaža na kosi i na ravni krov
U sklopu seta je:
- čep s odzračivačem
- čep s utorom za osjetnik DN 16"
- čep
- priključak za polazni/povratni vod 90°, DN16, G3/4"
- 4 sigurnosna osigurača
ili gornjem opisu jednakovrijedan proizvod:</t>
  </si>
  <si>
    <t>Dobava i montaža
Produžni hidraulički set za svaki daljnji kolektor VFK 
U sklopu seta je:
- 2 hidraulička priključka
- 4 sigurnosna osigurača
ili gornjem opisu jednakovrijedan proizvod:</t>
  </si>
  <si>
    <t>Dobava i montaža 
Osnovni krovni nosač s produžnim vijcima za ostale tipove krova
- za jedan pločasti kolektor VFK 135 VD
- set se sastoji od 4 nosača
ili gornjem opisu jednakovrijedan proizvod:</t>
  </si>
  <si>
    <t>Dobava i montaža
Montažna šina za auroTHERM VFK za montažu VFK V kolektora na kosi krov
- aluminijska, eloksirana, crne boje
- set se sastoji od dvije šine
ili gornjem opisu jednakovrijedan proizvod:</t>
  </si>
  <si>
    <t>Dobava i ugradnja solarne tekučine. Tekućina protiv smrzavanja na bazi propilen-glikola za trajno zadržavanje u sustavu sa zaštitom od smrzavanja do -28 °C (20 l)
Namjena: solarni sustavi, dizalice topline
ili gornjem opisu jednakovrijedan proizvod:</t>
  </si>
  <si>
    <t>Dobava i montaža solarne izolacije kao Armaflef HT 22x28. U vanjskom dijelu dodatno zaštititi izolaciju sa Al limom (cca 15 m)
ili gornjem opisu jednakovrijedan proizvod:</t>
  </si>
  <si>
    <t>Dobava i montaža tipskog predizoliranog razdjelnika tople  vode, proizvođača kao MARING d.o.o., tip HV 80 s priključcima (2 x DN40, 2 x DN32,  2 x DN25 osni razmak 300 mm), kotlovskim priključcima DN50, priključci za ispust 3/4".
ili gornjem opisu jednakovrijedan proizvod:</t>
  </si>
  <si>
    <t>Dobava i montaža zidnih nosača razdjelnika, proizvođača kao MARING, tip WK 80. (pakiranje dva komada)
ili gornjem opisu jednakovrijedan proizvod:</t>
  </si>
  <si>
    <t>Dobava i montaža:
Termička rešetka
Madel FTR 400x200 EI 120
ili gornjem opisu jednakovrijedan proizvod:</t>
  </si>
  <si>
    <t>Dobava i montaža elektronsko regulirane pumpe  za krug radijatorskog i podnog grijanja, zajedno sa brtvenim i spojnim materijalom slijedećih karakteristika:
Q=1,5 m3/h
H= 7,0 m</t>
  </si>
  <si>
    <t>Dobava i montaža elektronsko regulirane pumpe  za krug grijanja klima komore, zajedno sa brtvenim i spojnim materijalom slijedećih karakteristika:
Q=3,5 m3/h
H=5 m</t>
  </si>
  <si>
    <t>Dobava i montaža elektronsko regulirane pumpe unutar klima komore, zajedno sa brtvenim i spojnim materijalom slijedećih karakteristika:
Q=3,5 m3/h
H= 5 m</t>
  </si>
  <si>
    <t>Dobava i montaža recirkulacijske pumpe, zajedno sa brtvenim i spojnim materijalom slijedećih karakteristika:
Q=0,25 m3/h
H= 1,0 m</t>
  </si>
  <si>
    <t>Dobava i montaža ionskog omekšivača vode proizvođača kao PIREKO, tip OV-0,5-S, 0,5-1 m3/h, u kompletu s posudom za sol i svom potrebnom armaturom za priključenje na instalaciju grijanja i vodovoda. 
ili gornjem opisu jednakovrijedan proizvod:</t>
  </si>
  <si>
    <t>Dobava i montaža 3-putnog mješajućeg ventila DN25, s pogonom 230 V. Ventil se ugrađuje na krug podnog i radijatorskog grijanja.
Uz ventil isporučiti i sav pribor potreban za njegov rad (osjetnici temp. i druga potrebna oprema u polju)
ili gornjem opisu jednakovrijedan proizvod:</t>
  </si>
  <si>
    <t>Dobava i montaža: Prolazni regulacijski ventil neosjetljiv na utjecaj promjene dinamičkog tlaka sustava sa funkcijom 
podešenja protoka, sa ON/OFF elektrotermičkim pogonom  za regulaciju ventila kao tip DANFOSS AB-QM DN 32 od 640 do 2300 l/h AMV130 230V.
Obavezna isporuka navojnih spojnica 
ili gornjem opisu jednakovrijedan proizvod:</t>
  </si>
  <si>
    <t>Dobava i montaža sa svim priborom potrebnim za montažu
ECL210 Elektronski regulator (230 V) kpl 1
podnožje za ECL210 kpl 1
ECL ključ A230: 1 krug grijanja/hlađenja klizno 
prema vanjskoj temp. 1 x 3 točkovno, 2 x 2 točkovno   - ECL 210 kpl 1
Uronski termoosjetnik   ESMU- Pt 1000 (100 mm) kpl 2
Ugradbena čahura, nerđajuća, za ESMU 100 kpl 2
Osjetnik vanjske temperature ESMT kpl 1
ili gornjem opisu jednakovrijedan proizvod:</t>
  </si>
  <si>
    <t>Dobava i montaža odsisne zidne nape proizvođača kao KLIMAOPREMA, tip NZR 1000x1000x450 CrNi. Protok zraka 1000 m3/h. Isporuka u kompletu sa filterom za masnoću - tip FM, te svim potrebnim materjalom za montažu i ugradnju. 
ili gornjem opisu jednakovrijedan proizvod:</t>
  </si>
  <si>
    <r>
      <t>D</t>
    </r>
    <r>
      <rPr>
        <sz val="11"/>
        <rFont val="Arial Narrow"/>
        <family val="2"/>
      </rPr>
      <t>obava i monaža dobavnog klima uređaja tip tip KEK 4-M-LV50P-S (V=4100 m3/h) proizvođača kao PROKLIMA. 
V=4100 m3/h</t>
    </r>
    <r>
      <rPr>
        <sz val="11"/>
        <rFont val="Arial Narrow"/>
        <family val="2"/>
        <charset val="238"/>
      </rPr>
      <t xml:space="preserve">
dP=300 Pa
Filter F7
Grijač 55/40 (glycol/voda - 30/70%)
Zrak ulaz [°C] -15,00
Zrak izlaz [°C] 24,00 
Ventilator bez spiralnog kućišta
Snaga [kW] 1,800
Hladnjak: Medij R410A
Zrak ulaz [°C] 35,00 Vlažnost [%] 40,0
Zrak izlaz [°C] 18,00 Vlažnost [%] 85,3
Uk. učin [kW] 35,02
Prigušivać
Prazna sekcija za smještaj pumpe i troputnog ventila
ili gornjem opisu jednakovrijedan proizvod:</t>
    </r>
  </si>
  <si>
    <t>Dobava i montaža:
Vanjska kompresorsko-kondenzatorska jedinica, kao tip Mitsubishi Heavy Industries FDC 200 VSA, rashladne snage 20 kW. Uz uređaj isporučiti i predizolirane cijevi za spoj između rashladnika i hladnjaka komore udaljenosti elemenata do 10 m.
ili gornjem opisu jednakovrijedan proizvod:</t>
  </si>
  <si>
    <t>Potrebno je predvidjeti i spajanje 2 ventilatora, elektromagnetskog ventila i krilne sklopke.
ili gornjem opisu jednakovrijedan proizvod:</t>
  </si>
  <si>
    <t>Climatix controller 21 I/O sa TCP/IP sučeljem, MODBUS, kom 1</t>
  </si>
  <si>
    <t>redne stezaljke sa oprugom za Climatix 635, kom 1</t>
  </si>
  <si>
    <t>modul za proširenje 14 I/O, kom 2</t>
  </si>
  <si>
    <t>redne stezaljke sa oprugom modul 955, kom 2</t>
  </si>
  <si>
    <t>Climatix display za ugradnju na ormar, kom 1</t>
  </si>
  <si>
    <t>sobna jedinica, kom 1</t>
  </si>
  <si>
    <t>Diff. presostat, mjerno područje 50...500pa, kom 1</t>
  </si>
  <si>
    <t>Kanalski osjetnik temperature 400 mm, LGNi1000,
OEM verzija, kom 2</t>
  </si>
  <si>
    <t>Protusmrzavajući termostat, AC 24V, DC 0..10V, mjerno područje 0...15°C, kom 3</t>
  </si>
  <si>
    <t>Pomoćni materijal za QAF63/64, kom 1</t>
  </si>
  <si>
    <t>Pogon žaluzija s povratnom oprugom, 2-točkasti, 7Nm, 230V, 90s, kružni, kom 1</t>
  </si>
  <si>
    <t>set fitinga 3 kom DN32, kom 1</t>
  </si>
  <si>
    <t>Trokraki ventil, DN32, kvs16, kom 1</t>
  </si>
  <si>
    <t>Pogon ventila, kom 1</t>
  </si>
  <si>
    <t>Elektroupravljački ormar 
Dobava i montaža:
Elektroupravljački ormar - unutarnja ugradnja. Elektro upravljački ormar isporučuje se sa svim potrebnim elementima DDC regulacije i elementima energetskih instalacija (bimetalni, sklopnici, grebenaste upravljačke). Ormar se isporučuje kompletno ožičen i ispitan, sa svom potrebnom. Signalizacija stanja elektromotornih potrošača te pojedinih dijelova automatike prikazana je na DDC regulatoru na vratima.
U ormaru je potrebno predvidjeti spajanje 2 ventilatora, Elektromagnetskog ventila i krilne sklopke.
ili gornjem opisu jednakovrijedan proizvod:</t>
  </si>
  <si>
    <t>Kompletno elektroožičenje elemenata u polju klimakomore i rmara (kabeli, razvodni kanali i sav ostali potreban materijal) potrebno za spajanje elemenata klimakomore sa elektroormarom sa svim priborom potrebnim za montažu (računati sa do prosječno 25 m udaljenosti od upravljačkog ormara da elementa u polju; cca. 15 tehnoloških elemenata u polju i 5 komada ostalih potrošača).
ili gornjem opisu jednakovrijedan proizvod:</t>
  </si>
  <si>
    <t>Dobava i montaža krovnog odsisnog ventilatora namjenjenog za odsis zraka sa kuhinjskih napa u kuhinji:
Odsisni ventilator za kuhinju do 120°C
V=7600 m3/h
dP=400 Pa
Pel=2,1 kW; 400V
Sa zvučnom izolacijom
- ravno uzdignuto postolje
- adapter
- kontra prirubnica
- regulator broja okretaja
U stavku uračunati sav potrebni materijal za montažu.
ili gornjem opisu jednakovrijedan proizvod:</t>
  </si>
  <si>
    <t>Dobava i montaža krovnog dobavnog ventilatora namjenjenog za dovod zraka na kuhinjsku Ekonapu u kuhinji:
Dovodni ventilator
V=3500 m3/h
dP=350 Pa
Pel=0,6 kW; 220V
Sa zvučnom izolacijom
- ravno uzdignuto postolje
- adapter
- kontra prirubnica
- regulator broja okretaja
U stavku uračunati sav potrebni materijal za montažu.
ili gornjem opisu jednakovrijedan proizvod:</t>
  </si>
  <si>
    <t>Dobava i montaža: 
Podstropna klima komora za unutarnju ugradnju i priključenje na kanalni razvod kao tip ENY-P1 SABIANA ili jednakovrijedno. Uređaj ima funkcije filtriranja zraka i rekuperacije topline iz otpadnog zraka, koja se predaje na svježi zrak koji se ubacuje u prostor. Uređaj je izrađen od poliuretanskih sendvič panela, s kružnim priključcima za dovod i odvod zraka, te se sastoji od tlačnog i odsisnog frekventno reguliranog ventilatora s EC motorima, filtera klase F7 na svježem zraku i klase M6 na povratnom zraku, presostatima za kontrolu zaprljanosti filtera, pločastog izmjenjivača topline od aluminija s by-pass zaklopkom za slobodno hlađenje i okapnice kondenzata.
Uz rekuperator se isporučuje elektro-upravljački ormarić i zidni upravljač s LCD prikazom radnih parametara za regulaciju brzine ventilatora i temperature, te tjednim programskim satom.
Proizvođač: SABIANA
Tip: ENY-P1
Protok zraka: 600 m3/h
ΔpEXT TLAK: 290 Pa
ΔpEXT ODSIS: 290 Pa
ηREKgr = 80%-90,2%
Pel = 332 W
Imax = 2,76 A
el. napajanje: 230/1+N/50 Hz
Dimenzije uređaja (V/Š/D): 344/850/1700 mm
Masa: 98 kg
Zajedno s materijalom za montažu, ovjesnim materijalom i svim potrebnim priborom za montažu.
U stavku uračunati sav potrebni materijal za montažu.
pribor:
- elastični spoj (4 komada po uređaju)
- elektrogrijač snage 2,1 kW (zaštita od smrzavanja) sa svim potrebnim elektroožičenjem i priborom za montažu. ili gornjem opisu jednakovrijedan proizvod:</t>
  </si>
  <si>
    <t>Dobava i montaža: 
Podstropna klima komora za unutarnju ugradnju i priključenje na kanalni razvod kao tip ENY-P2 SABIANA ili jednakovrijedno. Uređaj ima funkcije filtriranja zraka i rekuperacije topline iz otpadnog zraka, koja se predaje na svježi zrak koji se ubacuje u prostor. Uređaj je izrađen od poliuretanskih sendvič panela, s kružnim priključcima za dovod i odvod zraka, te se sastoji od tlačnog i odsisnog frekventno reguliranog ventilatora s EC motorima, filtera klase F7 na svježem zraku i klase M6 na povratnom zraku, presostatima za kontrolu zaprljanosti filtera, pločastog izmjenjivača topline od aluminija s by-pass zaklopkom za slobodno hlađenje i okapnice kondenzata.
Uz rekuperator se isporučuje elektro-upravljački ormarić i zidni upravljač s LCD prikazom radnih parametara za regulaciju brzine ventilatora i temperature, te tjednim programskim satom.
Proizvođač: SABIANA
Tip: ENY-P2
Protok zraka: 1000 m3/h
ΔpEXT TLAK: 290 Pa
ΔpEXT ODSIS: 290 Pa
ηREKgr = 80%-90,2%
Pel = 770 W
Imax = 3,4 A
el. napajanje: 230/1+N/50 Hz
Dimenzije uređaja (V/Š/D): 384/1150/1750 mm
Masa: 140 kg
Zajedno s materijalom za montažu, ovjesnim materijalom i svim potrebnim priborom za montažu.
U stavku uračunati sav potrebni materijal za montažu.
pribor:
- elastični spoj (4 komada po uređaju)
- elektrogrijač snage 3 kW (zaštita od smrzavanja) sa svim potrebnim elektroožičenjem i priborom za montažu.
ili gornjem opisu jednakovrijedan proizvod:</t>
  </si>
  <si>
    <t>Dobava i montaža krilne sklopke proizvođača kao KONČAR, tip KtBS-KS II koja se ugrađuje u odsisni kanal eko nape, a povezuje se sa elektro magnetnim plinskim ventilom. 
ili gornjem opisu jednakovrijedan proizvod:</t>
  </si>
  <si>
    <t>Dobava i montaža bakrenih cijevi (grijač  u klima komori) zajedno sa fazonskim komadima, te materijalom za brtvljenje i zavarivanje. Obračun po m.
ili gornjem opisu jednakovrijedan proizvod:</t>
  </si>
  <si>
    <t>Dobava i montaža samoljepljive izolacijske cijevi izrađene iz spužvastog materijala na bazi sintetskog kaučuka, toplinske vodljivosti do 0,040 W/m/K, prema DIN  52613, klasa zapaljivosti – teško zapaljiv prema DIN 4102-B1, samogasiv, nekapajući i neprenosi vatru, slijedećih dimenzija i količina.
ili gornjem opisu jednakovrijedan proizvod:</t>
  </si>
  <si>
    <t>Dobava i montaža regulacijske kanalne zaklopke s nasuprotnim krilcima u kompletu sa montažnim i brtvenim materjalom. Zaklopke se ugrađuju na dobavne i odsisne kanale kuhinjskih napa.
ili gornjem opisu jednakovrijedan proizvod:</t>
  </si>
  <si>
    <t>Dobava  i ugradnja inverter klima uređaja sa zrakom hlađenim kondenzatorom vanjske jedinice i kompresorom sa digitalnim inverterskim upravljanjem. Uređaj sa mikroprocesorskom regulacijonom, automatikim i elektronski upravljanim  ekspanzijskim ventilom (toplinska pumpa), koji se sastoji od jedne vanjske jedinice  i dvije unutarnje jedinice.
Vanjska klima jedinica sa inverterski reguliranim kompresorom proizvod kao Daikin, slijedeći tip:
Vanjska jedinica split sustava tip kao 
Daikin 5MXS90E
Qhl= 9 kW
Razina buke min/max: 52/52 dBA
Dimenzije (V x Š x D): 770 x 900 x 320mm
Pel= 3,4 kW 
ili gornjem opisu jednakovrijedan proizvod:</t>
  </si>
  <si>
    <t>Dobava  i ugradnja inverter klima uređaja sa zrakom hlađenim kondenzatorom vanjske jedinice i kompresorom sa digitalnim inverterskim upravljanjem. Uređaj sa mikroprocesorskom regulacijonom, automatikim i elektronski upravljanim  ekspanzijskim ventilom (toplinska pumpa), koji se sastoji od jedne vanjske jedinice  i tri unutarnje jedinice.
Vanjska klima jedinica sa inverterski reguliranim kompresorom proizvod kao Daikin, slijedeći tip:
Vanjska jedinica split sustava tip kao 
Daikin 4MXS80
za spoj do 4 unutarnje jedinice 
Qhl= 8 kW
Razina buke min/max: 48/49 dBA
Dimenzije (V x Š x D): 770 x 900 x 320mm
Pel= 2,7 kW 
ili gornjem opisu jednakovrijedan proizvod:</t>
  </si>
  <si>
    <t>Dobava i montaža unutrašnjih klima jedinica za montažu na zid, s mikroprocerskom regulacionom automatikom, slijedećih tipova:
Zidna jedinica , karakteristika:
Unutarnja jedinica split sustava sa predviđena
za montažu na zid tip kao Daikin FTXS71
Qh  = 7,1 kW 
Dimenzije: 290 x 1,050 x 238 mm
Rashl. medij: ekološki plin R410A, 
daljinski infracveni uključen.
ili gornjem opisu jednakovrijedan proizvod:</t>
  </si>
  <si>
    <t>Dobava i montaža unutrašnjih klima jedinica za montažu na zid, s mikroprocerskom regulacionom automatikom, slijedećih tipova:
Zidna jedinica , karakteristika:
Unutarnja jedinica split sustava sa predviđena
za montažu na zid tip kao Daikin FTX20K
Qh  = 2,0 kW 
Qg = 2,44 kW 
Dimenzije: 286x770x225
- napajanje na vanjsku jedinicu
Rashl. medij: ekološki plin R410A, 
daljinski infracveni uključen.
ili gornjem opisu jednakovrijedan proizvod:</t>
  </si>
  <si>
    <t>Dobava i montaža sistema za grijanje/hlađenje  koji se sastoji od vanjskog kondenzatorsko kompresorskog i jednog isparivačkog unutarnjeg uređaja, zajedno s materijalom za montažu i IC uređajem za upravljanje.
1xVanjska jedinica 
Qhl= 6,7 kW
Razina buke min/max: 48/52 dBA
Dimenzije (V x Š x D): 550 × 780 × 290 mm
Pel= 3,3 kW
1x UNUTARNJA ZIDNA JEDINICA
Qhl= 6,7 kW
Razina buke min/max: 47/36 dBA
dim. 320 × 1050 × 228 mm
15,9/9,52
 Infracrveni daljinski upravljač
ili gornjem opisu jednakovrijedan proizvod:</t>
  </si>
  <si>
    <t>Dobava i montaža bakrene odmašćene predizolirane cijevi sa izolacijom debljine (6 - 10) mm  otpornu na difuziju vodene pare (µ 10000) i na temperaturu -80 °C /+115 °C . Izrađene prema ASTM B280/EN12735. U cijenu uključiti bušenje zidova, izradu šliceva u zidu, brtvljenje u prodorima zidova, te sav ovjesni i pričvrsni materjal.
ili gornjem opisu jednakovrijedan proizvod:</t>
  </si>
  <si>
    <r>
      <t>PUŠTANJE UREĐAJA U POGON:
Montaža i spajanje p</t>
    </r>
    <r>
      <rPr>
        <sz val="11"/>
        <color indexed="8"/>
        <rFont val="Arial Narrow"/>
        <family val="2"/>
        <charset val="238"/>
      </rPr>
      <t>erifernih elemenata automatike: Osjetnika, pogona ventila, pogona žaluzija, zaštitnih i protusmrzavajućh termostata, presostata...Kontrola unaprijed montiranih ventila, provjera orjentacije grana ventila, kao i ostalih cjevnih elemenata.
Tvornička montaža elemenata automatike na klima komoru : pogoni žaluzina, dif. Presostati , osjetnici dif.
Tlaka, protusmrzavajući i zažtitni termostati, frekventni pretvarači. Kontrorola unaprijed montiranih elemenata automatike na objektu: kanalni ili prostorni osjetnici temperature i / ili vlage, kanalni i/ili prostorni osjetnici tlaka, sobnih upravljačkih jedinica, regulacijskih
ventila s pogonima, cjevnih termostata i Kontrola kabelske instalacije ; unparijed položeni, označeni i spojeni kablovi
na oba kraja. Kablovi moraju biti zaštićeni kabelskim kanalicama ili plastičnim cijevima, uvućeni u ormar i spojeni sukladno shemi
Radovi pri puštanju kompletne instalacije u pogon i usklađivanje djelovanja opreme za automatiku u polju s instalacijom elektromotornog pogona.
Programiranje DDC regulatora,ispitivanje signala za osiguravanje funkcionalno ispravnog rada svih sustava po specifikaciji strojarskog i električnog  projekta.
Izrada konačnih aplikacijskih shema, te davanje tehničke dokumentacije.  
Obuka kadrova korisnika za osnovni servis i intervencije.</t>
    </r>
  </si>
  <si>
    <t>*</t>
  </si>
  <si>
    <t>OPĆI UVJETI:</t>
  </si>
  <si>
    <t>U jediničnim cijenama uključeno je sljedeće:</t>
  </si>
  <si>
    <t>1. Oprema:</t>
  </si>
  <si>
    <t>1.1. Nabava, carina, osiguranje, prijevoz i svi ostali troškovi uključivo primopredaja materijala na gradilištu,</t>
  </si>
  <si>
    <t>1.2. Dokumenti o dokazu uporabljivosti u skladu s Zakonom o prostornom uređenju i gradnji NN 76/07, 38/09, 55/11, 90/11, 50/12.</t>
  </si>
  <si>
    <t>2. Montaža:</t>
  </si>
  <si>
    <t>2.1. Sve vrste radova na izradi i montaži zaštitnih mjera i provizorija,</t>
  </si>
  <si>
    <t>2.2. Sve vrste radova na montaži nove opreme,</t>
  </si>
  <si>
    <t>2.3. Praćenje pogona i otklanjanje eventualne nedostatke u garantnom roku.</t>
  </si>
  <si>
    <t>3. Ispitivanje</t>
  </si>
  <si>
    <t>3.1. Ispitivanje i parametriranje; po završetku svake faze i konačna ispitivanja pa završetku svih radova (tlačne probe),</t>
  </si>
  <si>
    <t>3.2. Funkcionalne probe, podešenje i puštanje u probni rad,</t>
  </si>
  <si>
    <t>3.3. Praćenje pogona i otklanjanje eventualnih nedostataka u jamstvenom roku.</t>
  </si>
  <si>
    <t>4. Ostalo</t>
  </si>
  <si>
    <t>4.1. Dodatni troškovi radne snage (dnevnice, prekovremeni i noćni rad) zbog izvođenja dijela radova doba isključenog pogona,</t>
  </si>
  <si>
    <t>4.2. Svi ostali neimenovani pomoćni radovi i materijal, koji su potrebni za kompletno dovršenje radova po ovom troškovniku.</t>
  </si>
  <si>
    <t xml:space="preserve">U svim stavkama potrebno je predvidjeti nabavu i transport na gradilište, montažu i spajanje te programiranje potrebne opreme, s ugradnjom kvalitetnog i atestiranog materijala, skele, pomoću stručne i kvalificirane radne snage, sve u skladu s tehničkim propisima i normama. Također, u svim stavkama je predviđena manja građevinska pripomoć u vidu štemanja i izrade odgovarajućih prodora. </t>
  </si>
  <si>
    <t>U opisanim stavkama troškovnika definirana je tražena kvaliteta odabrane opreme ili proizvoda, a ponuditelj može nuditi opremu ili proizvode bilo kojeg proizvođača, ako zadovoljava traženu kvalitetu.</t>
  </si>
  <si>
    <t>Tehnički pregled od ovlaštene organizacije za pregled, izdavanje potvrde o tehničkoj ispravnosti i predaja vertikalno podizne platforme Investitoru.</t>
  </si>
  <si>
    <t>Isporučiti i u armirano-betonsko okno ugraditi vertikalno podiznu platformu prema tehničkim karakteristikama:                                  
Vertikalno podizna platforma je namijenjena za prijevoz osoba s invaliditetom i osoba smanjene pokretljivosti. Nosivost platforme je 250 kg. Brzina vožnje je 0,15 m/s, visina dizanja 3,22 m. Podizna platforma ima 2 postaje, s 2 ulaza (oba ulaza s iste strane). Pogon je hidraulični, promjer klipa 80 mm, debljina stijenke 5 mm, ovjes 2:1, elektromotor snage 2,2 kW, napon napajanja 230 V (monofazni). Pogonski agregat i el. grupa upravljanja smješteni su u nivou stanice  "-1", unutar limenog ormara, pored voznog okna. Upravljanje: pozivne kutije na prilaznim vratima i upravljačka kutija u kabini s reljefno prepoznatljivim brojevima etaža na Braille pismu i ključem za aktiviranje tipkala.
U slučaju nestanka električne energije kabina se spušta u nižu stanicu i otvara vrata. Signalizacija: na svim postajama optički signal "zauzeto" koji svijetli kad je podizna platforma u pogonu ili kada su vrata voznog okna otvorena; pokazivač položaja kabine, zvučna najava dolaska kabine u stanicu. Kabina je dimenzija 1100 x 1400 mm, visine 2200 mm. Stranice kabine su obložene nehrđajućim čeličnim limom. Kabina je opremljena rukohvatom, ogledalom, svjetlosnom zavjesom, protukliznom oblogom i LED rasvjetom. Vrata kabine i vrata voznog okna su dvokrilna teleskopska, dimenzija svjetlog otvora 900 x 2000 mm, izvedena iz nehrđajućeg čeličnog lima. Vodilice kabine i klipa 90 x 75 x 16 mm. Nosiva sredstva su tri čelična pramena užeta promjera 8 mm. Vozno okno je tlocrtnih dimenzija 1700 mm (širina) x 1750 mm (dužina). Dubina jame 400 mm, nadvišenje 3000 mm.</t>
  </si>
  <si>
    <r>
      <rPr>
        <b/>
        <i/>
        <sz val="11"/>
        <color theme="1"/>
        <rFont val="Arial Narrow"/>
        <family val="2"/>
      </rPr>
      <t>OPĆI UVJETI UZ TROŠKOVNIK</t>
    </r>
    <r>
      <rPr>
        <i/>
        <sz val="11"/>
        <color theme="1"/>
        <rFont val="Arial Narrow"/>
        <family val="2"/>
      </rPr>
      <t xml:space="preserve">
Cijenom je potrebno obuhvatiti slijedeće:
   - sav rad i materijal potreban da se stavka izvede
   - sav transport ljudi 
   - sve skele i pomoćne konstrukcije potrebne da se stavka izvede
   - prije izrade sve mjere kontrolirati u naravi                                                                                                                                                                                                                                                                                                                                                                                                                                                                                                                                                                                                                                                                                                                                                                                                                                                    .  - radove izvesti po sistemu "ključ u ruke" do potpune gotovosti</t>
    </r>
  </si>
  <si>
    <t>VALUTA</t>
  </si>
  <si>
    <t>HRK</t>
  </si>
  <si>
    <t>CIJENA BEZ PDV-A</t>
  </si>
  <si>
    <t xml:space="preserve">PDV </t>
  </si>
  <si>
    <t>CIJENA S PDV-om</t>
  </si>
  <si>
    <t>GRAĐEVINSKO OBRTNIČKI RADOVI</t>
  </si>
  <si>
    <t>VODOVOD I KANALIZACIJA</t>
  </si>
  <si>
    <t>PROMET</t>
  </si>
  <si>
    <t>ELEKTROINSTALACIJE</t>
  </si>
  <si>
    <t>STROJATRSKI</t>
  </si>
  <si>
    <t>PLATFORMA</t>
  </si>
  <si>
    <r>
      <t xml:space="preserve"> - Rad se obračunava po stvarno uređenom m</t>
    </r>
    <r>
      <rPr>
        <sz val="11"/>
        <color theme="1"/>
        <rFont val="Arial"/>
        <family val="2"/>
        <charset val="238"/>
      </rPr>
      <t>²</t>
    </r>
    <r>
      <rPr>
        <sz val="11"/>
        <color theme="1"/>
        <rFont val="Arial Narrow"/>
        <family val="2"/>
        <charset val="238"/>
      </rPr>
      <t xml:space="preserve"> okolnog terena</t>
    </r>
  </si>
  <si>
    <t>Izgradnja dječjeg vrtića u mjestu Šandrovac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</si>
</sst>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quot;kn&quot;"/>
    <numFmt numFmtId="165" formatCode="_-* #,##0.00\ _k_n_-;\-* #,##0.00\ _k_n_-;_-* \-??\ _k_n_-;_-@_-"/>
    <numFmt numFmtId="166" formatCode="#,##0.00\ _k_n"/>
    <numFmt numFmtId="167" formatCode="00&quot;. &quot;"/>
    <numFmt numFmtId="168" formatCode="mmm\ dd"/>
    <numFmt numFmtId="169" formatCode="0&quot;.&quot;"/>
  </numFmts>
  <fonts count="5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font>
    <font>
      <sz val="11"/>
      <name val="Calibri"/>
      <family val="2"/>
    </font>
    <font>
      <b/>
      <sz val="10"/>
      <name val="Arial"/>
      <family val="2"/>
    </font>
    <font>
      <sz val="11"/>
      <name val="Arial Narrow"/>
      <family val="2"/>
    </font>
    <font>
      <b/>
      <sz val="11"/>
      <name val="Arial Narrow"/>
      <family val="2"/>
    </font>
    <font>
      <b/>
      <sz val="11"/>
      <name val="Arial Narrow"/>
      <family val="2"/>
      <charset val="238"/>
    </font>
    <font>
      <sz val="11"/>
      <color theme="1"/>
      <name val="Arial Narrow"/>
      <family val="2"/>
      <charset val="238"/>
    </font>
    <font>
      <sz val="11"/>
      <color theme="1"/>
      <name val="Arial Narrow"/>
      <family val="2"/>
    </font>
    <font>
      <sz val="11"/>
      <name val="Arial Narrow"/>
      <family val="2"/>
      <charset val="238"/>
    </font>
    <font>
      <sz val="10"/>
      <name val="Arial"/>
      <family val="2"/>
      <charset val="238"/>
    </font>
    <font>
      <b/>
      <sz val="13"/>
      <color theme="1"/>
      <name val="Calibri"/>
      <family val="2"/>
      <scheme val="minor"/>
    </font>
    <font>
      <b/>
      <sz val="13"/>
      <name val="Arial"/>
      <family val="2"/>
    </font>
    <font>
      <b/>
      <sz val="12"/>
      <name val="Arial"/>
      <family val="2"/>
    </font>
    <font>
      <sz val="10"/>
      <name val="Helv"/>
      <family val="2"/>
    </font>
    <font>
      <b/>
      <sz val="13"/>
      <name val="Calibri"/>
      <family val="2"/>
    </font>
    <font>
      <b/>
      <sz val="12"/>
      <name val="Arial Narrow"/>
      <family val="2"/>
      <charset val="238"/>
    </font>
    <font>
      <vertAlign val="superscript"/>
      <sz val="11"/>
      <name val="Arial Narrow"/>
      <family val="2"/>
      <charset val="238"/>
    </font>
    <font>
      <sz val="11"/>
      <color indexed="8"/>
      <name val="Arial Narrow"/>
      <family val="2"/>
      <charset val="238"/>
    </font>
    <font>
      <sz val="11"/>
      <color rgb="FFFF0000"/>
      <name val="Arial Narrow"/>
      <family val="2"/>
    </font>
    <font>
      <vertAlign val="superscript"/>
      <sz val="11"/>
      <name val="Arial Narrow"/>
      <family val="2"/>
    </font>
    <font>
      <vertAlign val="superscript"/>
      <sz val="11"/>
      <color theme="1"/>
      <name val="Arial Narrow"/>
      <family val="2"/>
    </font>
    <font>
      <sz val="10"/>
      <name val="Arial"/>
      <family val="2"/>
    </font>
    <font>
      <sz val="10"/>
      <name val="CRO_Swiss_Con-Normal"/>
      <charset val="238"/>
    </font>
    <font>
      <sz val="11"/>
      <name val="Symbol"/>
      <family val="2"/>
      <charset val="238"/>
    </font>
    <font>
      <sz val="11"/>
      <name val="Arial"/>
      <family val="2"/>
      <charset val="238"/>
    </font>
    <font>
      <sz val="11"/>
      <name val="Symbol"/>
      <family val="1"/>
      <charset val="2"/>
    </font>
    <font>
      <b/>
      <u/>
      <sz val="11"/>
      <name val="Arial Narrow"/>
      <family val="2"/>
    </font>
    <font>
      <u/>
      <sz val="11"/>
      <name val="Arial Narrow"/>
      <family val="2"/>
    </font>
    <font>
      <sz val="11"/>
      <color theme="1"/>
      <name val="Arial"/>
      <family val="2"/>
      <charset val="238"/>
    </font>
    <font>
      <sz val="11"/>
      <color theme="1"/>
      <name val="Calibri"/>
      <family val="2"/>
      <charset val="238"/>
    </font>
    <font>
      <b/>
      <sz val="11"/>
      <color theme="1"/>
      <name val="Arial Narrow"/>
      <family val="2"/>
      <charset val="238"/>
    </font>
    <font>
      <sz val="12"/>
      <name val="Arial Narrow"/>
      <family val="2"/>
      <charset val="238"/>
    </font>
    <font>
      <sz val="11"/>
      <color indexed="8"/>
      <name val="Calibri"/>
      <family val="2"/>
      <charset val="238"/>
    </font>
    <font>
      <sz val="10"/>
      <name val="MS Sans Serif"/>
      <family val="2"/>
      <charset val="238"/>
    </font>
    <font>
      <sz val="10"/>
      <name val="Helv"/>
    </font>
    <font>
      <b/>
      <i/>
      <sz val="11"/>
      <name val="Arial Narrow"/>
      <family val="2"/>
    </font>
    <font>
      <i/>
      <sz val="11"/>
      <name val="Arial Narrow"/>
      <family val="2"/>
    </font>
    <font>
      <sz val="12.65"/>
      <name val="Arial Narrow"/>
      <family val="2"/>
      <charset val="238"/>
    </font>
    <font>
      <b/>
      <sz val="11"/>
      <name val="Arial Narrow"/>
      <family val="2"/>
      <charset val="1"/>
    </font>
    <font>
      <sz val="11"/>
      <name val="Arial Narrow"/>
      <family val="2"/>
      <charset val="1"/>
    </font>
    <font>
      <sz val="11"/>
      <color indexed="8"/>
      <name val="Arial Narrow"/>
      <family val="2"/>
    </font>
    <font>
      <sz val="11"/>
      <name val="Calibri"/>
      <family val="2"/>
      <charset val="238"/>
    </font>
    <font>
      <sz val="10"/>
      <color indexed="21"/>
      <name val="CRO_Swiss-Italic"/>
    </font>
    <font>
      <sz val="10"/>
      <color indexed="18"/>
      <name val="CRO_Swiss-Italic"/>
    </font>
    <font>
      <sz val="10"/>
      <color indexed="17"/>
      <name val="CRO_Swiss-Italic"/>
    </font>
    <font>
      <i/>
      <sz val="11"/>
      <name val="Arial Narrow"/>
      <family val="2"/>
      <charset val="238"/>
    </font>
    <font>
      <i/>
      <sz val="8"/>
      <name val="Arial CE"/>
      <family val="2"/>
      <charset val="238"/>
    </font>
    <font>
      <i/>
      <u/>
      <sz val="11"/>
      <name val="Arial Narrow"/>
      <family val="2"/>
    </font>
    <font>
      <i/>
      <sz val="11"/>
      <color theme="1"/>
      <name val="Arial Narrow"/>
      <family val="2"/>
    </font>
    <font>
      <b/>
      <i/>
      <sz val="11"/>
      <color theme="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6E6F0"/>
        <bgColor indexed="64"/>
      </patternFill>
    </fill>
    <fill>
      <patternFill patternType="solid">
        <fgColor rgb="FFFFD3A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17">
    <xf numFmtId="0" fontId="0" fillId="0" borderId="0"/>
    <xf numFmtId="0" fontId="7" fillId="0" borderId="0">
      <protection locked="0"/>
    </xf>
    <xf numFmtId="0" fontId="1" fillId="0" borderId="0"/>
    <xf numFmtId="0" fontId="17" fillId="0" borderId="0">
      <protection locked="0"/>
    </xf>
    <xf numFmtId="0" fontId="13" fillId="0" borderId="0"/>
    <xf numFmtId="165" fontId="17" fillId="0" borderId="0" applyFill="0" applyBorder="0" applyAlignment="0">
      <protection locked="0"/>
    </xf>
    <xf numFmtId="0" fontId="25" fillId="0" borderId="0"/>
    <xf numFmtId="0" fontId="26" fillId="0" borderId="0"/>
    <xf numFmtId="0" fontId="13" fillId="0" borderId="0"/>
    <xf numFmtId="0" fontId="36" fillId="0" borderId="0"/>
    <xf numFmtId="0" fontId="37" fillId="0" borderId="0"/>
    <xf numFmtId="0" fontId="38" fillId="0" borderId="0"/>
    <xf numFmtId="0" fontId="13" fillId="0" borderId="0"/>
    <xf numFmtId="0" fontId="46" fillId="0" borderId="28">
      <alignment horizontal="right" vertical="top"/>
      <protection locked="0"/>
    </xf>
    <xf numFmtId="0" fontId="47" fillId="0" borderId="0">
      <alignment horizontal="justify" wrapText="1"/>
      <protection locked="0"/>
    </xf>
    <xf numFmtId="0" fontId="47" fillId="0" borderId="0" applyFont="0" applyAlignment="0">
      <alignment horizontal="center" wrapText="1"/>
      <protection locked="0"/>
    </xf>
    <xf numFmtId="0" fontId="48" fillId="0" borderId="28">
      <alignment horizontal="right"/>
      <protection locked="0"/>
    </xf>
  </cellStyleXfs>
  <cellXfs count="673">
    <xf numFmtId="0" fontId="0" fillId="0" borderId="0" xfId="0"/>
    <xf numFmtId="0" fontId="2" fillId="0" borderId="0" xfId="0" applyFont="1" applyAlignment="1"/>
    <xf numFmtId="0" fontId="0" fillId="0" borderId="0" xfId="0" applyFont="1" applyAlignment="1">
      <alignment vertical="top"/>
    </xf>
    <xf numFmtId="0" fontId="4" fillId="0" borderId="0" xfId="0" applyFont="1" applyAlignment="1">
      <alignment vertical="center"/>
    </xf>
    <xf numFmtId="0" fontId="4" fillId="0" borderId="0" xfId="0" applyFont="1" applyFill="1" applyAlignment="1">
      <alignment vertical="center"/>
    </xf>
    <xf numFmtId="0" fontId="0" fillId="0" borderId="0" xfId="0" applyFont="1" applyFill="1" applyAlignment="1"/>
    <xf numFmtId="0" fontId="4" fillId="0" borderId="0" xfId="0" applyFont="1" applyAlignment="1"/>
    <xf numFmtId="0" fontId="4" fillId="0" borderId="0" xfId="0" applyFont="1" applyAlignment="1">
      <alignment horizontal="left"/>
    </xf>
    <xf numFmtId="0" fontId="4" fillId="0" borderId="0" xfId="0" applyFont="1" applyFill="1" applyAlignment="1">
      <alignment horizontal="left"/>
    </xf>
    <xf numFmtId="0" fontId="6" fillId="0" borderId="0" xfId="0" applyFont="1" applyFill="1" applyBorder="1" applyAlignment="1">
      <alignment horizontal="center" vertical="center"/>
    </xf>
    <xf numFmtId="0" fontId="0" fillId="0" borderId="1" xfId="0" applyBorder="1"/>
    <xf numFmtId="0" fontId="4" fillId="2" borderId="0" xfId="0" applyFont="1" applyFill="1" applyAlignment="1">
      <alignment vertical="center"/>
    </xf>
    <xf numFmtId="0" fontId="0" fillId="2" borderId="1" xfId="0" applyFill="1" applyBorder="1"/>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6"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0" fontId="16"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4" fillId="3" borderId="6" xfId="0" applyFont="1" applyFill="1" applyBorder="1" applyAlignment="1">
      <alignment horizontal="center"/>
    </xf>
    <xf numFmtId="0" fontId="14" fillId="3" borderId="7" xfId="0" applyFont="1" applyFill="1" applyBorder="1" applyAlignment="1">
      <alignment horizontal="center"/>
    </xf>
    <xf numFmtId="0" fontId="0" fillId="0" borderId="8" xfId="0" applyBorder="1" applyAlignment="1">
      <alignment horizontal="center" vertical="center"/>
    </xf>
    <xf numFmtId="0" fontId="0" fillId="2" borderId="10" xfId="0" applyFill="1" applyBorder="1"/>
    <xf numFmtId="0" fontId="0" fillId="0" borderId="11" xfId="0" applyBorder="1" applyAlignment="1">
      <alignment horizontal="center" vertical="center"/>
    </xf>
    <xf numFmtId="0" fontId="0" fillId="0" borderId="0" xfId="0" applyAlignment="1">
      <alignment horizontal="center" vertical="center"/>
    </xf>
    <xf numFmtId="0" fontId="12" fillId="0" borderId="1" xfId="2" applyFont="1" applyBorder="1" applyAlignment="1">
      <alignment horizontal="center" vertical="center"/>
    </xf>
    <xf numFmtId="4" fontId="12" fillId="0" borderId="1" xfId="2" applyNumberFormat="1" applyFont="1" applyBorder="1" applyAlignment="1">
      <alignment horizontal="center" vertical="center"/>
    </xf>
    <xf numFmtId="0" fontId="12"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4" fontId="12" fillId="0" borderId="1" xfId="2" applyNumberFormat="1" applyFont="1" applyFill="1" applyBorder="1" applyAlignment="1">
      <alignment horizontal="center" vertical="center"/>
    </xf>
    <xf numFmtId="0" fontId="21" fillId="0" borderId="1" xfId="2" applyFont="1" applyBorder="1" applyAlignment="1" applyProtection="1">
      <alignment horizontal="justify" vertical="top" wrapText="1"/>
    </xf>
    <xf numFmtId="0" fontId="12" fillId="0" borderId="1" xfId="2" applyFont="1" applyBorder="1" applyAlignment="1" applyProtection="1">
      <alignment horizontal="center" vertical="center"/>
    </xf>
    <xf numFmtId="4" fontId="9" fillId="0" borderId="1" xfId="2" applyNumberFormat="1" applyFont="1" applyFill="1" applyBorder="1" applyAlignment="1" applyProtection="1">
      <alignment horizontal="right" wrapText="1"/>
    </xf>
    <xf numFmtId="0" fontId="12" fillId="0" borderId="1" xfId="2" applyFont="1" applyBorder="1" applyAlignment="1" applyProtection="1">
      <alignment horizontal="justify" vertical="top" wrapText="1"/>
    </xf>
    <xf numFmtId="4" fontId="21" fillId="0" borderId="1" xfId="2" applyNumberFormat="1" applyFont="1" applyBorder="1" applyAlignment="1" applyProtection="1">
      <alignment horizontal="center" vertical="center"/>
    </xf>
    <xf numFmtId="4" fontId="12" fillId="0" borderId="1" xfId="2" applyNumberFormat="1" applyFont="1" applyBorder="1" applyAlignment="1" applyProtection="1">
      <alignment horizontal="center" vertical="center"/>
    </xf>
    <xf numFmtId="0" fontId="12" fillId="0" borderId="1" xfId="2" applyNumberFormat="1" applyFont="1" applyBorder="1" applyAlignment="1" applyProtection="1">
      <alignment horizontal="justify" vertical="top" wrapText="1"/>
    </xf>
    <xf numFmtId="0" fontId="12" fillId="0" borderId="1" xfId="1" applyFont="1" applyBorder="1" applyAlignment="1" applyProtection="1">
      <alignment horizontal="justify" vertical="center" wrapText="1"/>
    </xf>
    <xf numFmtId="0" fontId="7" fillId="0" borderId="1" xfId="2" applyFont="1" applyBorder="1" applyAlignment="1">
      <alignment horizontal="center" vertical="center"/>
    </xf>
    <xf numFmtId="0" fontId="12" fillId="0" borderId="1" xfId="0" applyFont="1" applyBorder="1" applyAlignment="1">
      <alignment horizontal="justify" vertical="center" wrapText="1"/>
    </xf>
    <xf numFmtId="0" fontId="12" fillId="0" borderId="8" xfId="2" applyFont="1" applyFill="1" applyBorder="1" applyAlignment="1" applyProtection="1">
      <alignment horizontal="center" vertical="center" wrapText="1"/>
    </xf>
    <xf numFmtId="0" fontId="12" fillId="0" borderId="8" xfId="0" applyFont="1" applyFill="1" applyBorder="1" applyAlignment="1">
      <alignment horizontal="center" vertical="center"/>
    </xf>
    <xf numFmtId="49" fontId="12" fillId="0" borderId="8" xfId="1" applyNumberFormat="1" applyFont="1" applyBorder="1" applyAlignment="1" applyProtection="1">
      <alignment horizontal="center" vertical="center"/>
    </xf>
    <xf numFmtId="0" fontId="12" fillId="0" borderId="8" xfId="2" applyFont="1" applyBorder="1" applyAlignment="1" applyProtection="1">
      <alignment horizontal="center" vertical="center"/>
    </xf>
    <xf numFmtId="0" fontId="9" fillId="0" borderId="8" xfId="1" applyFont="1" applyFill="1" applyBorder="1" applyAlignment="1" applyProtection="1">
      <alignment horizontal="center" vertical="center" wrapText="1"/>
    </xf>
    <xf numFmtId="49" fontId="12" fillId="0" borderId="8" xfId="2" applyNumberFormat="1" applyFont="1" applyFill="1" applyBorder="1" applyAlignment="1" applyProtection="1">
      <alignment horizontal="center" vertical="center"/>
    </xf>
    <xf numFmtId="49" fontId="12" fillId="0" borderId="8" xfId="2" applyNumberFormat="1" applyFont="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 xfId="0" applyFont="1" applyBorder="1" applyAlignment="1">
      <alignment horizontal="center" vertical="center"/>
    </xf>
    <xf numFmtId="4" fontId="21" fillId="0" borderId="1" xfId="2" applyNumberFormat="1" applyFont="1" applyFill="1" applyBorder="1" applyAlignment="1" applyProtection="1">
      <alignment horizontal="center" vertical="center"/>
    </xf>
    <xf numFmtId="4" fontId="11" fillId="0" borderId="1" xfId="0" applyNumberFormat="1" applyFont="1" applyBorder="1" applyAlignment="1">
      <alignment horizontal="center" vertical="center"/>
    </xf>
    <xf numFmtId="4" fontId="7" fillId="0" borderId="1" xfId="0" applyNumberFormat="1" applyFont="1" applyFill="1" applyBorder="1" applyAlignment="1">
      <alignment horizontal="center" vertical="center"/>
    </xf>
    <xf numFmtId="0" fontId="12" fillId="0" borderId="1" xfId="2" applyNumberFormat="1" applyFont="1" applyFill="1" applyBorder="1" applyAlignment="1" applyProtection="1">
      <alignment horizontal="center" vertical="center"/>
    </xf>
    <xf numFmtId="4" fontId="12" fillId="0" borderId="1" xfId="2"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7" fillId="0" borderId="1" xfId="0" applyNumberFormat="1" applyFont="1" applyBorder="1" applyAlignment="1" applyProtection="1">
      <alignment horizontal="left" vertical="center"/>
    </xf>
    <xf numFmtId="0" fontId="12" fillId="0" borderId="1" xfId="2" applyNumberFormat="1" applyFont="1" applyFill="1" applyBorder="1" applyAlignment="1" applyProtection="1">
      <alignment horizontal="left" vertical="center"/>
    </xf>
    <xf numFmtId="0" fontId="12" fillId="0" borderId="1" xfId="2" applyNumberFormat="1" applyFont="1" applyBorder="1" applyAlignment="1" applyProtection="1">
      <alignment horizontal="left" vertical="center"/>
    </xf>
    <xf numFmtId="0" fontId="12" fillId="0" borderId="1" xfId="0" applyFont="1" applyBorder="1" applyAlignment="1">
      <alignment horizontal="left" vertical="center"/>
    </xf>
    <xf numFmtId="0" fontId="7" fillId="0" borderId="1" xfId="0" applyFont="1" applyBorder="1" applyAlignment="1">
      <alignment horizontal="left" vertical="center" wrapText="1"/>
    </xf>
    <xf numFmtId="0" fontId="12" fillId="0" borderId="1" xfId="1" applyFont="1" applyBorder="1" applyAlignment="1" applyProtection="1">
      <alignment horizontal="left" vertical="center" wrapText="1"/>
    </xf>
    <xf numFmtId="0" fontId="21" fillId="0" borderId="1" xfId="2" applyFont="1" applyBorder="1" applyAlignment="1" applyProtection="1">
      <alignment horizontal="left" vertical="center" wrapText="1"/>
    </xf>
    <xf numFmtId="0" fontId="8" fillId="4" borderId="8" xfId="1" applyFont="1" applyFill="1" applyBorder="1" applyAlignment="1" applyProtection="1">
      <alignment horizontal="center" vertical="center" wrapText="1"/>
    </xf>
    <xf numFmtId="0" fontId="9" fillId="4" borderId="8" xfId="1" applyFont="1" applyFill="1" applyBorder="1" applyAlignment="1" applyProtection="1">
      <alignment horizontal="center" vertical="center" wrapText="1"/>
    </xf>
    <xf numFmtId="0" fontId="19" fillId="4" borderId="8" xfId="0" applyFont="1" applyFill="1" applyBorder="1" applyAlignment="1">
      <alignment horizontal="center" vertical="center"/>
    </xf>
    <xf numFmtId="0" fontId="12" fillId="0" borderId="17" xfId="2" applyFont="1" applyBorder="1" applyAlignment="1">
      <alignment horizontal="center" vertical="center"/>
    </xf>
    <xf numFmtId="4" fontId="12" fillId="0" borderId="17" xfId="2" applyNumberFormat="1" applyFont="1" applyFill="1" applyBorder="1" applyAlignment="1">
      <alignment horizontal="center" vertical="center"/>
    </xf>
    <xf numFmtId="0" fontId="0" fillId="2" borderId="17" xfId="0" applyFill="1" applyBorder="1"/>
    <xf numFmtId="0" fontId="0" fillId="2" borderId="23" xfId="0" applyFill="1" applyBorder="1"/>
    <xf numFmtId="0" fontId="12" fillId="0" borderId="11" xfId="2" applyFont="1" applyFill="1" applyBorder="1" applyAlignment="1" applyProtection="1">
      <alignment horizontal="center" vertical="center"/>
    </xf>
    <xf numFmtId="0" fontId="12" fillId="0" borderId="17" xfId="1" applyFont="1" applyBorder="1" applyAlignment="1" applyProtection="1">
      <alignment horizontal="left" vertical="center" wrapText="1"/>
    </xf>
    <xf numFmtId="0" fontId="12" fillId="0" borderId="1" xfId="0" applyNumberFormat="1" applyFont="1" applyBorder="1" applyAlignment="1" applyProtection="1">
      <alignment horizontal="left" vertical="center" wrapText="1"/>
    </xf>
    <xf numFmtId="0" fontId="10" fillId="0" borderId="1" xfId="2" applyNumberFormat="1" applyFont="1" applyBorder="1" applyAlignment="1" applyProtection="1">
      <alignment horizontal="left" vertical="center"/>
    </xf>
    <xf numFmtId="0" fontId="12" fillId="0" borderId="20" xfId="1" applyFont="1" applyFill="1" applyBorder="1" applyAlignment="1" applyProtection="1">
      <alignment horizontal="center" vertical="center" wrapText="1"/>
    </xf>
    <xf numFmtId="0" fontId="12" fillId="0" borderId="1" xfId="2" applyNumberFormat="1" applyFont="1" applyBorder="1" applyAlignment="1" applyProtection="1">
      <alignment horizontal="left" vertical="center" wrapText="1"/>
    </xf>
    <xf numFmtId="0" fontId="12" fillId="0" borderId="8" xfId="1" applyFont="1" applyFill="1" applyBorder="1" applyAlignment="1" applyProtection="1">
      <alignment horizontal="center" vertical="center" wrapText="1"/>
    </xf>
    <xf numFmtId="0" fontId="12"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2" applyFont="1" applyFill="1" applyBorder="1" applyAlignment="1">
      <alignment horizontal="center" vertical="center"/>
    </xf>
    <xf numFmtId="0" fontId="12" fillId="0" borderId="1" xfId="2" applyNumberFormat="1" applyFont="1" applyFill="1" applyBorder="1" applyAlignment="1" applyProtection="1">
      <alignment horizontal="left" vertical="center" wrapText="1"/>
    </xf>
    <xf numFmtId="0" fontId="16" fillId="3" borderId="1" xfId="0" applyFont="1" applyFill="1" applyBorder="1" applyAlignment="1">
      <alignment horizontal="center" vertical="center"/>
    </xf>
    <xf numFmtId="0" fontId="16" fillId="3" borderId="1" xfId="0" applyNumberFormat="1" applyFont="1" applyFill="1" applyBorder="1" applyAlignment="1">
      <alignment horizontal="center" vertical="center"/>
    </xf>
    <xf numFmtId="164" fontId="16" fillId="3" borderId="1" xfId="0" applyNumberFormat="1" applyFont="1" applyFill="1" applyBorder="1" applyAlignment="1">
      <alignment horizontal="center" vertical="center"/>
    </xf>
    <xf numFmtId="0" fontId="8" fillId="5" borderId="1" xfId="6" applyFont="1" applyFill="1" applyBorder="1" applyAlignment="1">
      <alignment horizontal="center" vertical="center"/>
    </xf>
    <xf numFmtId="49" fontId="9" fillId="0" borderId="1" xfId="7" applyNumberFormat="1" applyFont="1" applyFill="1" applyBorder="1" applyAlignment="1">
      <alignment horizontal="center" vertical="center"/>
    </xf>
    <xf numFmtId="2" fontId="9" fillId="0" borderId="1" xfId="0" applyNumberFormat="1" applyFont="1" applyBorder="1" applyAlignment="1" applyProtection="1">
      <alignment horizontal="center" vertical="center"/>
    </xf>
    <xf numFmtId="2" fontId="12" fillId="0" borderId="1" xfId="0" applyNumberFormat="1" applyFont="1" applyBorder="1" applyAlignment="1" applyProtection="1">
      <alignment horizontal="center" vertical="center"/>
    </xf>
    <xf numFmtId="166" fontId="12" fillId="0" borderId="1" xfId="0" applyNumberFormat="1" applyFont="1" applyFill="1" applyBorder="1" applyAlignment="1" applyProtection="1">
      <alignment horizontal="center" vertical="center"/>
    </xf>
    <xf numFmtId="4" fontId="12" fillId="0" borderId="1" xfId="4"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xf>
    <xf numFmtId="2" fontId="9" fillId="0" borderId="1" xfId="0" applyNumberFormat="1" applyFont="1" applyFill="1" applyBorder="1" applyAlignment="1" applyProtection="1">
      <alignment horizontal="center" vertical="center"/>
    </xf>
    <xf numFmtId="2" fontId="7" fillId="0" borderId="1" xfId="0" applyNumberFormat="1" applyFont="1" applyBorder="1" applyAlignment="1" applyProtection="1">
      <alignment horizontal="center" vertical="center"/>
    </xf>
    <xf numFmtId="0" fontId="9" fillId="0" borderId="1" xfId="0" applyFont="1" applyBorder="1" applyAlignment="1" applyProtection="1">
      <alignment horizontal="center" vertical="center"/>
    </xf>
    <xf numFmtId="2" fontId="12" fillId="0" borderId="1" xfId="0" applyNumberFormat="1" applyFont="1" applyBorder="1" applyAlignment="1" applyProtection="1">
      <alignment horizontal="center" vertical="center" wrapText="1"/>
    </xf>
    <xf numFmtId="0" fontId="9" fillId="0" borderId="1" xfId="0" applyFont="1" applyFill="1" applyBorder="1" applyAlignment="1" applyProtection="1">
      <alignment horizontal="center" vertical="center"/>
    </xf>
    <xf numFmtId="2" fontId="7" fillId="0" borderId="1" xfId="0" applyNumberFormat="1" applyFont="1" applyFill="1" applyBorder="1" applyAlignment="1" applyProtection="1">
      <alignment horizontal="center" vertical="center"/>
    </xf>
    <xf numFmtId="0" fontId="7" fillId="0" borderId="1" xfId="4" applyNumberFormat="1" applyFont="1" applyFill="1" applyBorder="1" applyAlignment="1">
      <alignment horizontal="center" vertical="center"/>
    </xf>
    <xf numFmtId="168" fontId="7" fillId="0" borderId="1" xfId="4" applyNumberFormat="1" applyFont="1" applyFill="1" applyBorder="1" applyAlignment="1">
      <alignment horizontal="center" vertical="center"/>
    </xf>
    <xf numFmtId="0" fontId="7" fillId="0" borderId="1"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14" fontId="7" fillId="0" borderId="1" xfId="4" applyNumberFormat="1" applyFont="1" applyFill="1" applyBorder="1" applyAlignment="1">
      <alignment horizontal="center" vertical="center"/>
    </xf>
    <xf numFmtId="2" fontId="12" fillId="0" borderId="1" xfId="4" applyNumberFormat="1" applyFont="1" applyFill="1" applyBorder="1" applyAlignment="1">
      <alignment horizontal="center" vertical="center"/>
    </xf>
    <xf numFmtId="0" fontId="12" fillId="0" borderId="1" xfId="4" applyNumberFormat="1" applyFont="1" applyFill="1" applyBorder="1" applyAlignment="1">
      <alignment horizontal="center" vertical="center"/>
    </xf>
    <xf numFmtId="167" fontId="12" fillId="0" borderId="1" xfId="6" applyNumberFormat="1" applyFont="1" applyFill="1" applyBorder="1" applyAlignment="1">
      <alignment horizontal="center" vertical="center"/>
    </xf>
    <xf numFmtId="0" fontId="12" fillId="0" borderId="1" xfId="0" applyFont="1" applyBorder="1" applyAlignment="1" applyProtection="1">
      <alignment horizontal="left" vertical="center"/>
    </xf>
    <xf numFmtId="0" fontId="12" fillId="0" borderId="1" xfId="0" applyFont="1" applyFill="1" applyBorder="1" applyAlignment="1" applyProtection="1">
      <alignment horizontal="left" vertical="top" wrapText="1"/>
    </xf>
    <xf numFmtId="0" fontId="12" fillId="0" borderId="1" xfId="0" applyFont="1" applyBorder="1" applyAlignment="1" applyProtection="1">
      <alignment horizontal="left" vertical="center" wrapText="1"/>
    </xf>
    <xf numFmtId="0" fontId="12" fillId="0" borderId="1" xfId="0" quotePrefix="1"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1" xfId="0" quotePrefix="1" applyFont="1" applyFill="1" applyBorder="1" applyAlignment="1" applyProtection="1">
      <alignment horizontal="left" vertical="center" wrapText="1"/>
    </xf>
    <xf numFmtId="0" fontId="12" fillId="0" borderId="1" xfId="0" quotePrefix="1"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0" fontId="27" fillId="0" borderId="1" xfId="0" applyFont="1" applyBorder="1" applyAlignment="1" applyProtection="1">
      <alignment horizontal="left" vertical="center"/>
    </xf>
    <xf numFmtId="0" fontId="29"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12"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quotePrefix="1"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0" fontId="12" fillId="0" borderId="1" xfId="0" applyNumberFormat="1" applyFont="1" applyFill="1" applyBorder="1" applyAlignment="1" applyProtection="1">
      <alignment horizontal="left" vertical="center" wrapText="1"/>
    </xf>
    <xf numFmtId="0" fontId="0" fillId="0" borderId="0" xfId="0" applyAlignment="1">
      <alignment horizontal="left" vertical="center"/>
    </xf>
    <xf numFmtId="4" fontId="12" fillId="0" borderId="1" xfId="0" applyNumberFormat="1" applyFont="1" applyFill="1" applyBorder="1" applyAlignment="1" applyProtection="1">
      <alignment horizontal="center" vertical="center"/>
    </xf>
    <xf numFmtId="166" fontId="12" fillId="0" borderId="1" xfId="0" applyNumberFormat="1" applyFont="1" applyFill="1" applyBorder="1" applyAlignment="1" applyProtection="1">
      <alignment horizontal="center" vertical="center" wrapText="1"/>
    </xf>
    <xf numFmtId="4" fontId="12" fillId="0" borderId="1" xfId="0" applyNumberFormat="1"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xf>
    <xf numFmtId="166" fontId="12" fillId="0" borderId="1" xfId="4"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xf>
    <xf numFmtId="0" fontId="12" fillId="0" borderId="1" xfId="4"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7" fillId="0" borderId="1" xfId="0" applyFont="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2" fontId="9" fillId="5" borderId="1" xfId="0" applyNumberFormat="1" applyFont="1" applyFill="1" applyBorder="1" applyAlignment="1" applyProtection="1">
      <alignment horizontal="center" vertical="center"/>
    </xf>
    <xf numFmtId="4" fontId="10" fillId="2" borderId="1" xfId="0" applyNumberFormat="1" applyFont="1" applyFill="1" applyBorder="1" applyAlignment="1">
      <alignment horizontal="right" vertical="center"/>
    </xf>
    <xf numFmtId="4" fontId="12" fillId="0" borderId="18" xfId="4" applyNumberFormat="1" applyFont="1" applyFill="1" applyBorder="1" applyAlignment="1">
      <alignment horizontal="center" vertical="center" wrapText="1"/>
    </xf>
    <xf numFmtId="0" fontId="7" fillId="0" borderId="2" xfId="4" applyNumberFormat="1" applyFont="1" applyFill="1" applyBorder="1" applyAlignment="1">
      <alignment horizontal="center" vertical="center"/>
    </xf>
    <xf numFmtId="4" fontId="7" fillId="0" borderId="17" xfId="4" applyNumberFormat="1" applyFont="1" applyFill="1" applyBorder="1" applyAlignment="1">
      <alignment horizontal="center" vertical="center" wrapText="1"/>
    </xf>
    <xf numFmtId="4" fontId="12" fillId="0" borderId="31" xfId="4" applyNumberFormat="1" applyFont="1" applyFill="1" applyBorder="1" applyAlignment="1">
      <alignment horizontal="center" vertical="center" wrapText="1"/>
    </xf>
    <xf numFmtId="0" fontId="0" fillId="0" borderId="33" xfId="0" applyBorder="1"/>
    <xf numFmtId="0" fontId="0" fillId="0" borderId="0" xfId="0" applyBorder="1"/>
    <xf numFmtId="4" fontId="34" fillId="0" borderId="0" xfId="0" applyNumberFormat="1" applyFont="1" applyFill="1" applyBorder="1" applyAlignment="1">
      <alignment horizontal="right"/>
    </xf>
    <xf numFmtId="0" fontId="34" fillId="0" borderId="0" xfId="0" applyFont="1" applyFill="1" applyBorder="1" applyAlignment="1">
      <alignment horizontal="center" vertical="top"/>
    </xf>
    <xf numFmtId="0" fontId="34" fillId="0" borderId="0" xfId="0" applyFont="1" applyFill="1" applyBorder="1" applyAlignment="1">
      <alignment horizontal="justify"/>
    </xf>
    <xf numFmtId="0" fontId="10" fillId="0" borderId="1" xfId="0" applyFont="1" applyBorder="1" applyAlignment="1">
      <alignment wrapText="1"/>
    </xf>
    <xf numFmtId="0" fontId="10" fillId="0" borderId="1" xfId="0" applyFont="1" applyBorder="1" applyAlignment="1">
      <alignment horizontal="left" wrapText="1"/>
    </xf>
    <xf numFmtId="0" fontId="10" fillId="0" borderId="1" xfId="0" applyNumberFormat="1" applyFont="1" applyBorder="1" applyAlignment="1">
      <alignment horizontal="justify" vertical="top" wrapText="1"/>
    </xf>
    <xf numFmtId="0" fontId="10" fillId="0" borderId="1" xfId="0" applyFont="1" applyBorder="1" applyAlignment="1">
      <alignment vertical="center" wrapText="1"/>
    </xf>
    <xf numFmtId="0" fontId="10" fillId="0" borderId="8" xfId="0" applyFont="1" applyBorder="1" applyAlignment="1">
      <alignment horizontal="center" vertical="top"/>
    </xf>
    <xf numFmtId="0" fontId="10" fillId="0" borderId="8" xfId="0" applyFont="1" applyBorder="1" applyAlignment="1">
      <alignment horizontal="center"/>
    </xf>
    <xf numFmtId="0" fontId="12" fillId="0" borderId="8" xfId="0" applyFont="1" applyFill="1" applyBorder="1" applyAlignment="1">
      <alignment horizontal="left" vertical="top"/>
    </xf>
    <xf numFmtId="0" fontId="12" fillId="0" borderId="8" xfId="2" applyFont="1" applyBorder="1" applyAlignment="1" applyProtection="1"/>
    <xf numFmtId="0" fontId="34" fillId="0" borderId="8" xfId="0" applyFont="1" applyFill="1" applyBorder="1" applyAlignment="1">
      <alignment horizontal="center"/>
    </xf>
    <xf numFmtId="0" fontId="34" fillId="0" borderId="8" xfId="0" applyFont="1" applyFill="1" applyBorder="1" applyAlignment="1">
      <alignment horizontal="center" vertical="center"/>
    </xf>
    <xf numFmtId="0" fontId="0" fillId="0" borderId="17" xfId="0" applyBorder="1"/>
    <xf numFmtId="0" fontId="34" fillId="0" borderId="11" xfId="0" applyFont="1" applyFill="1" applyBorder="1" applyAlignment="1">
      <alignment horizontal="center"/>
    </xf>
    <xf numFmtId="0" fontId="10" fillId="0" borderId="1" xfId="0" applyFont="1" applyBorder="1" applyAlignment="1">
      <alignment horizontal="left" vertical="center" wrapText="1"/>
    </xf>
    <xf numFmtId="4" fontId="10" fillId="0" borderId="1" xfId="0" applyNumberFormat="1" applyFont="1" applyBorder="1" applyAlignment="1">
      <alignment horizontal="center" vertical="center"/>
    </xf>
    <xf numFmtId="0" fontId="8" fillId="6" borderId="8" xfId="1" applyFont="1" applyFill="1" applyBorder="1" applyAlignment="1" applyProtection="1">
      <alignment horizontal="center" vertical="center" wrapText="1"/>
    </xf>
    <xf numFmtId="0" fontId="10" fillId="0" borderId="8" xfId="0" applyFont="1" applyBorder="1" applyAlignment="1">
      <alignment horizontal="center" vertical="center"/>
    </xf>
    <xf numFmtId="0" fontId="10" fillId="0" borderId="1" xfId="0" applyNumberFormat="1" applyFont="1" applyBorder="1" applyAlignment="1" applyProtection="1">
      <alignment horizontal="left" vertical="center" wrapText="1"/>
    </xf>
    <xf numFmtId="0" fontId="10" fillId="0" borderId="1" xfId="0" applyFont="1" applyBorder="1" applyAlignment="1">
      <alignment horizontal="left" vertical="center"/>
    </xf>
    <xf numFmtId="0" fontId="9" fillId="6" borderId="8" xfId="1" applyFont="1" applyFill="1" applyBorder="1" applyAlignment="1" applyProtection="1">
      <alignment horizontal="center" vertical="center" wrapText="1"/>
    </xf>
    <xf numFmtId="0" fontId="34" fillId="6" borderId="8" xfId="0" applyFont="1" applyFill="1" applyBorder="1" applyAlignment="1">
      <alignment horizontal="left" vertical="center"/>
    </xf>
    <xf numFmtId="0" fontId="10" fillId="0" borderId="1" xfId="0" applyFont="1" applyBorder="1" applyAlignment="1">
      <alignment vertical="center"/>
    </xf>
    <xf numFmtId="0" fontId="34" fillId="6" borderId="8" xfId="0" applyFont="1" applyFill="1" applyBorder="1" applyAlignment="1">
      <alignment horizontal="center" vertical="center"/>
    </xf>
    <xf numFmtId="4" fontId="10" fillId="0" borderId="17" xfId="0" applyNumberFormat="1" applyFont="1" applyBorder="1" applyAlignment="1">
      <alignment horizontal="center" vertical="center"/>
    </xf>
    <xf numFmtId="0" fontId="10" fillId="0" borderId="17" xfId="0" applyFont="1" applyBorder="1" applyAlignment="1">
      <alignment horizontal="left" wrapText="1"/>
    </xf>
    <xf numFmtId="49" fontId="7" fillId="0" borderId="1" xfId="9" applyNumberFormat="1" applyFont="1" applyBorder="1" applyAlignment="1">
      <alignment horizontal="left" vertical="center" wrapText="1"/>
    </xf>
    <xf numFmtId="4" fontId="7" fillId="0" borderId="1" xfId="9" applyNumberFormat="1" applyFont="1" applyBorder="1" applyAlignment="1">
      <alignment horizontal="center" vertical="center" wrapText="1"/>
    </xf>
    <xf numFmtId="4" fontId="7" fillId="0" borderId="1" xfId="0" applyNumberFormat="1" applyFont="1" applyBorder="1" applyAlignment="1" applyProtection="1">
      <alignment horizontal="center" vertical="center"/>
      <protection locked="0"/>
    </xf>
    <xf numFmtId="4" fontId="7" fillId="0" borderId="1" xfId="0" applyNumberFormat="1" applyFont="1" applyBorder="1" applyAlignment="1">
      <alignment horizontal="center" vertical="center"/>
    </xf>
    <xf numFmtId="4" fontId="7" fillId="0" borderId="1" xfId="0" applyNumberFormat="1" applyFont="1" applyFill="1" applyBorder="1" applyAlignment="1" applyProtection="1">
      <alignment horizontal="center" vertical="center"/>
      <protection locked="0"/>
    </xf>
    <xf numFmtId="4" fontId="7" fillId="0" borderId="1" xfId="0" quotePrefix="1" applyNumberFormat="1" applyFont="1" applyBorder="1" applyAlignment="1">
      <alignment horizontal="center" vertical="center"/>
    </xf>
    <xf numFmtId="0" fontId="7" fillId="0" borderId="1" xfId="0" applyFont="1" applyBorder="1" applyAlignment="1">
      <alignment vertical="center"/>
    </xf>
    <xf numFmtId="0" fontId="9" fillId="7" borderId="8" xfId="2" applyFont="1" applyFill="1" applyBorder="1" applyAlignment="1" applyProtection="1">
      <alignment horizontal="center" vertical="center" wrapText="1"/>
    </xf>
    <xf numFmtId="0" fontId="8" fillId="0" borderId="8" xfId="0" applyFont="1" applyBorder="1" applyAlignment="1" applyProtection="1">
      <alignment horizontal="left"/>
      <protection locked="0"/>
    </xf>
    <xf numFmtId="0" fontId="8" fillId="7" borderId="8" xfId="0" applyFont="1" applyFill="1" applyBorder="1" applyAlignment="1" applyProtection="1">
      <alignment horizontal="center" vertical="center"/>
      <protection locked="0"/>
    </xf>
    <xf numFmtId="1" fontId="7" fillId="0" borderId="8" xfId="9" applyNumberFormat="1" applyFont="1" applyBorder="1" applyAlignment="1">
      <alignment horizontal="left" vertical="top"/>
    </xf>
    <xf numFmtId="0" fontId="8" fillId="0" borderId="8" xfId="0" applyFont="1" applyBorder="1" applyAlignment="1" applyProtection="1">
      <alignment horizontal="center" vertical="center"/>
      <protection locked="0"/>
    </xf>
    <xf numFmtId="49" fontId="7" fillId="0" borderId="8" xfId="0" applyNumberFormat="1" applyFont="1" applyFill="1" applyBorder="1" applyAlignment="1">
      <alignment horizontal="left"/>
    </xf>
    <xf numFmtId="49" fontId="7" fillId="0" borderId="8" xfId="0" applyNumberFormat="1" applyFont="1" applyFill="1" applyBorder="1" applyAlignment="1">
      <alignment horizontal="center" vertical="center"/>
    </xf>
    <xf numFmtId="0" fontId="7" fillId="0" borderId="8" xfId="0" applyFont="1" applyBorder="1" applyAlignment="1" applyProtection="1">
      <alignment horizontal="left"/>
      <protection locked="0"/>
    </xf>
    <xf numFmtId="49" fontId="8" fillId="0" borderId="8" xfId="0" applyNumberFormat="1" applyFont="1" applyFill="1" applyBorder="1" applyAlignment="1">
      <alignment horizontal="center" vertical="center"/>
    </xf>
    <xf numFmtId="49" fontId="7" fillId="0" borderId="8" xfId="0" applyNumberFormat="1" applyFont="1" applyFill="1" applyBorder="1" applyAlignment="1">
      <alignment horizontal="right" vertical="top"/>
    </xf>
    <xf numFmtId="49" fontId="8" fillId="7" borderId="8" xfId="0" applyNumberFormat="1" applyFont="1" applyFill="1" applyBorder="1" applyAlignment="1">
      <alignment horizontal="center" vertical="center"/>
    </xf>
    <xf numFmtId="4" fontId="7" fillId="0" borderId="1" xfId="9" applyNumberFormat="1" applyFont="1" applyBorder="1" applyAlignment="1">
      <alignment horizontal="center" vertical="top" wrapText="1"/>
    </xf>
    <xf numFmtId="4" fontId="7" fillId="2" borderId="1" xfId="9" applyNumberFormat="1" applyFont="1" applyFill="1" applyBorder="1" applyAlignment="1">
      <alignment horizontal="right" vertical="center"/>
    </xf>
    <xf numFmtId="4" fontId="7" fillId="2" borderId="10" xfId="9" applyNumberFormat="1" applyFont="1" applyFill="1" applyBorder="1" applyAlignment="1">
      <alignment horizontal="right" vertical="center"/>
    </xf>
    <xf numFmtId="4" fontId="7" fillId="2" borderId="1" xfId="9" applyNumberFormat="1" applyFont="1" applyFill="1" applyBorder="1" applyAlignment="1">
      <alignment horizontal="right"/>
    </xf>
    <xf numFmtId="4" fontId="7" fillId="0" borderId="1" xfId="9" applyNumberFormat="1" applyFont="1" applyBorder="1" applyAlignment="1">
      <alignment horizontal="center" vertical="center"/>
    </xf>
    <xf numFmtId="4" fontId="7" fillId="2" borderId="1" xfId="0" applyNumberFormat="1" applyFont="1" applyFill="1" applyBorder="1" applyAlignment="1">
      <alignment horizontal="right"/>
    </xf>
    <xf numFmtId="4" fontId="7" fillId="2" borderId="10" xfId="6" applyNumberFormat="1" applyFont="1" applyFill="1" applyBorder="1" applyAlignment="1" applyProtection="1">
      <alignment horizontal="right" vertical="center" wrapText="1"/>
    </xf>
    <xf numFmtId="4" fontId="7"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left" vertical="center" wrapText="1" shrinkToFit="1"/>
    </xf>
    <xf numFmtId="0" fontId="7" fillId="0" borderId="1" xfId="0" applyFont="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4" fontId="7" fillId="2" borderId="1" xfId="0" applyNumberFormat="1" applyFont="1" applyFill="1" applyBorder="1" applyAlignment="1">
      <alignment horizontal="right" vertical="center"/>
    </xf>
    <xf numFmtId="4" fontId="7" fillId="2" borderId="1" xfId="0" applyNumberFormat="1" applyFont="1" applyFill="1" applyBorder="1" applyAlignment="1" applyProtection="1">
      <alignment horizontal="right" vertical="center"/>
      <protection locked="0"/>
    </xf>
    <xf numFmtId="4" fontId="7" fillId="2" borderId="1" xfId="9" applyNumberFormat="1" applyFont="1" applyFill="1" applyBorder="1" applyAlignment="1">
      <alignment horizontal="righ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xf>
    <xf numFmtId="0" fontId="7" fillId="0" borderId="8" xfId="0" applyFont="1" applyBorder="1" applyAlignment="1">
      <alignment horizontal="center" vertical="center"/>
    </xf>
    <xf numFmtId="0" fontId="8" fillId="0" borderId="11" xfId="0" applyFont="1" applyBorder="1" applyAlignment="1" applyProtection="1">
      <alignment horizontal="center" vertical="center"/>
      <protection locked="0"/>
    </xf>
    <xf numFmtId="0" fontId="0" fillId="0" borderId="0" xfId="0" applyFill="1"/>
    <xf numFmtId="0" fontId="12" fillId="0" borderId="1" xfId="0" applyFont="1" applyFill="1" applyBorder="1" applyAlignment="1" applyProtection="1">
      <alignment horizontal="left" vertical="top" wrapText="1"/>
      <protection locked="0"/>
    </xf>
    <xf numFmtId="0" fontId="43" fillId="0" borderId="1" xfId="0" applyFont="1" applyBorder="1" applyAlignment="1" applyProtection="1">
      <alignment horizontal="left" vertical="center" wrapText="1"/>
    </xf>
    <xf numFmtId="4" fontId="43" fillId="0" borderId="1" xfId="0" applyNumberFormat="1" applyFont="1" applyBorder="1" applyAlignment="1" applyProtection="1">
      <alignment horizontal="left" vertical="center"/>
    </xf>
    <xf numFmtId="4" fontId="43" fillId="0" borderId="1" xfId="0" applyNumberFormat="1" applyFont="1" applyBorder="1" applyAlignment="1" applyProtection="1">
      <alignment horizontal="center" vertical="center"/>
    </xf>
    <xf numFmtId="4" fontId="43" fillId="0" borderId="1" xfId="0" applyNumberFormat="1" applyFont="1" applyBorder="1" applyAlignment="1" applyProtection="1">
      <alignment horizontal="center" vertical="center" wrapText="1"/>
    </xf>
    <xf numFmtId="0" fontId="9" fillId="8" borderId="8"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2" fontId="9" fillId="0" borderId="8" xfId="0" applyNumberFormat="1" applyFont="1" applyFill="1" applyBorder="1" applyAlignment="1" applyProtection="1">
      <alignment horizontal="center" vertical="center"/>
    </xf>
    <xf numFmtId="2" fontId="9" fillId="8" borderId="8" xfId="0" applyNumberFormat="1" applyFont="1" applyFill="1" applyBorder="1" applyAlignment="1" applyProtection="1">
      <alignment horizontal="center" vertical="center"/>
    </xf>
    <xf numFmtId="2" fontId="42" fillId="8" borderId="8" xfId="0" applyNumberFormat="1" applyFont="1" applyFill="1" applyBorder="1" applyAlignment="1" applyProtection="1">
      <alignment horizontal="center" vertical="center"/>
    </xf>
    <xf numFmtId="0" fontId="9" fillId="8" borderId="1" xfId="0" applyFont="1" applyFill="1" applyBorder="1" applyAlignment="1" applyProtection="1">
      <alignment horizontal="left" vertical="center" wrapText="1"/>
    </xf>
    <xf numFmtId="4" fontId="12" fillId="8" borderId="1" xfId="0" applyNumberFormat="1" applyFont="1" applyFill="1" applyBorder="1" applyAlignment="1" applyProtection="1">
      <alignment horizontal="right" vertical="center"/>
    </xf>
    <xf numFmtId="0" fontId="0" fillId="8" borderId="1" xfId="0" applyFill="1" applyBorder="1"/>
    <xf numFmtId="0" fontId="0" fillId="8" borderId="10" xfId="0" applyFill="1" applyBorder="1"/>
    <xf numFmtId="2" fontId="12" fillId="0" borderId="8" xfId="0" applyNumberFormat="1" applyFont="1" applyBorder="1" applyAlignment="1" applyProtection="1">
      <alignment horizontal="center" vertical="center" wrapText="1"/>
    </xf>
    <xf numFmtId="2" fontId="12" fillId="0" borderId="8" xfId="0" applyNumberFormat="1" applyFont="1" applyBorder="1" applyAlignment="1" applyProtection="1">
      <alignment horizontal="center" vertical="center"/>
    </xf>
    <xf numFmtId="0" fontId="12" fillId="0" borderId="8" xfId="0" applyFont="1" applyBorder="1" applyAlignment="1" applyProtection="1">
      <alignment horizontal="center" vertical="center" wrapText="1"/>
    </xf>
    <xf numFmtId="0" fontId="12" fillId="0" borderId="8" xfId="0" applyNumberFormat="1" applyFont="1" applyBorder="1" applyAlignment="1" applyProtection="1">
      <alignment horizontal="center" vertical="center" wrapText="1"/>
    </xf>
    <xf numFmtId="2" fontId="12" fillId="0" borderId="8" xfId="0" applyNumberFormat="1" applyFont="1" applyFill="1" applyBorder="1" applyAlignment="1" applyProtection="1">
      <alignment horizontal="center" vertical="center" wrapText="1"/>
    </xf>
    <xf numFmtId="2" fontId="12" fillId="0" borderId="8" xfId="0" applyNumberFormat="1" applyFont="1" applyFill="1" applyBorder="1" applyAlignment="1" applyProtection="1">
      <alignment horizontal="center" vertical="center"/>
    </xf>
    <xf numFmtId="2" fontId="12" fillId="0" borderId="8" xfId="0" applyNumberFormat="1"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wrapText="1"/>
      <protection locked="0"/>
    </xf>
    <xf numFmtId="2" fontId="12" fillId="0" borderId="8" xfId="0" applyNumberFormat="1"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xf>
    <xf numFmtId="0" fontId="12" fillId="0" borderId="8"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xf>
    <xf numFmtId="2" fontId="43" fillId="0" borderId="8" xfId="0" applyNumberFormat="1" applyFont="1" applyBorder="1" applyAlignment="1" applyProtection="1">
      <alignment horizontal="center" vertical="center"/>
    </xf>
    <xf numFmtId="2" fontId="43" fillId="0" borderId="8" xfId="0" applyNumberFormat="1" applyFont="1" applyFill="1" applyBorder="1" applyAlignment="1" applyProtection="1">
      <alignment horizontal="center" vertical="center"/>
    </xf>
    <xf numFmtId="2" fontId="42" fillId="0" borderId="11" xfId="0" applyNumberFormat="1" applyFont="1" applyFill="1" applyBorder="1" applyAlignment="1" applyProtection="1">
      <alignment horizontal="center" vertical="center"/>
    </xf>
    <xf numFmtId="4" fontId="12" fillId="0" borderId="1" xfId="0" applyNumberFormat="1" applyFont="1" applyBorder="1" applyAlignment="1" applyProtection="1">
      <alignment horizontal="left" vertical="center" wrapText="1"/>
    </xf>
    <xf numFmtId="4" fontId="12" fillId="0" borderId="1" xfId="0" applyNumberFormat="1" applyFont="1" applyBorder="1" applyAlignment="1" applyProtection="1">
      <alignment horizontal="center" vertical="center"/>
    </xf>
    <xf numFmtId="4" fontId="12" fillId="0" borderId="1" xfId="0" applyNumberFormat="1" applyFont="1" applyBorder="1" applyAlignment="1" applyProtection="1">
      <alignment horizontal="center" vertical="center" wrapText="1"/>
    </xf>
    <xf numFmtId="4" fontId="12" fillId="0" borderId="1" xfId="0" applyNumberFormat="1" applyFont="1" applyFill="1" applyBorder="1" applyAlignment="1" applyProtection="1">
      <alignment horizontal="center" vertical="center"/>
      <protection locked="0"/>
    </xf>
    <xf numFmtId="4" fontId="12" fillId="0" borderId="1" xfId="0" applyNumberFormat="1" applyFont="1" applyFill="1" applyBorder="1" applyAlignment="1" applyProtection="1">
      <alignment horizontal="left" vertical="center"/>
    </xf>
    <xf numFmtId="0" fontId="11" fillId="0" borderId="1" xfId="0" applyFont="1" applyFill="1" applyBorder="1" applyAlignment="1" applyProtection="1">
      <alignment horizontal="left" vertical="center" wrapText="1"/>
      <protection locked="0"/>
    </xf>
    <xf numFmtId="4" fontId="7" fillId="0"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pplyProtection="1">
      <alignment horizontal="left" vertical="center" wrapText="1"/>
      <protection locked="0"/>
    </xf>
    <xf numFmtId="4" fontId="7" fillId="0" borderId="1" xfId="0" applyNumberFormat="1" applyFont="1" applyFill="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44" fillId="0" borderId="1" xfId="0" applyFont="1" applyFill="1" applyBorder="1" applyAlignment="1" applyProtection="1">
      <alignment horizontal="left" vertical="center" wrapText="1"/>
    </xf>
    <xf numFmtId="0" fontId="44" fillId="0" borderId="1" xfId="0" applyFont="1" applyFill="1" applyBorder="1" applyAlignment="1" applyProtection="1">
      <alignment horizontal="left" vertical="center"/>
    </xf>
    <xf numFmtId="4" fontId="11" fillId="0" borderId="1" xfId="0" applyNumberFormat="1" applyFont="1" applyFill="1" applyBorder="1" applyAlignment="1" applyProtection="1">
      <alignment horizontal="center" vertical="center"/>
    </xf>
    <xf numFmtId="4" fontId="7" fillId="0" borderId="1" xfId="0" applyNumberFormat="1" applyFont="1" applyFill="1" applyBorder="1" applyAlignment="1" applyProtection="1">
      <alignment horizontal="center" vertical="center" wrapText="1"/>
    </xf>
    <xf numFmtId="4" fontId="44" fillId="0"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43" fillId="0" borderId="1" xfId="0" applyFont="1" applyFill="1" applyBorder="1" applyAlignment="1" applyProtection="1">
      <alignment horizontal="left" vertical="center" wrapText="1"/>
    </xf>
    <xf numFmtId="4" fontId="43" fillId="0" borderId="1" xfId="0" applyNumberFormat="1" applyFont="1" applyFill="1" applyBorder="1" applyAlignment="1" applyProtection="1">
      <alignment horizontal="left" vertical="center"/>
    </xf>
    <xf numFmtId="0" fontId="43" fillId="0" borderId="1" xfId="0" applyNumberFormat="1" applyFont="1" applyBorder="1" applyAlignment="1" applyProtection="1">
      <alignment horizontal="left" vertical="center" wrapText="1"/>
    </xf>
    <xf numFmtId="4" fontId="43" fillId="0" borderId="1" xfId="0" applyNumberFormat="1" applyFont="1" applyFill="1" applyBorder="1" applyAlignment="1" applyProtection="1">
      <alignment horizontal="center" vertical="center"/>
    </xf>
    <xf numFmtId="4" fontId="43" fillId="0" borderId="1" xfId="0" applyNumberFormat="1" applyFont="1" applyFill="1" applyBorder="1" applyAlignment="1" applyProtection="1">
      <alignment horizontal="center" vertical="center" wrapText="1"/>
    </xf>
    <xf numFmtId="4" fontId="50" fillId="0" borderId="0" xfId="12" applyNumberFormat="1" applyFont="1" applyFill="1" applyBorder="1" applyAlignment="1">
      <alignment horizontal="right"/>
    </xf>
    <xf numFmtId="167" fontId="39" fillId="0" borderId="0" xfId="12" applyNumberFormat="1" applyFont="1" applyFill="1" applyBorder="1" applyAlignment="1">
      <alignment horizontal="left" vertical="top"/>
    </xf>
    <xf numFmtId="0" fontId="39" fillId="0" borderId="0" xfId="12" applyFont="1" applyFill="1" applyBorder="1" applyAlignment="1">
      <alignment horizontal="left" vertical="top" wrapText="1"/>
    </xf>
    <xf numFmtId="4" fontId="39" fillId="0" borderId="0" xfId="12" applyNumberFormat="1" applyFont="1" applyFill="1" applyBorder="1" applyAlignment="1">
      <alignment horizontal="right"/>
    </xf>
    <xf numFmtId="4" fontId="40" fillId="0" borderId="0" xfId="6" applyNumberFormat="1" applyFont="1" applyFill="1" applyBorder="1" applyAlignment="1">
      <alignment horizontal="right"/>
    </xf>
    <xf numFmtId="167" fontId="40" fillId="0" borderId="0" xfId="6" applyNumberFormat="1" applyFont="1" applyFill="1" applyBorder="1" applyAlignment="1">
      <alignment horizontal="left" vertical="top"/>
    </xf>
    <xf numFmtId="0" fontId="40" fillId="0" borderId="0" xfId="14" applyFont="1" applyFill="1" applyBorder="1" applyAlignment="1">
      <alignment horizontal="left" vertical="top" wrapText="1"/>
      <protection locked="0"/>
    </xf>
    <xf numFmtId="4" fontId="40" fillId="0" borderId="0" xfId="15" applyNumberFormat="1" applyFont="1" applyFill="1" applyBorder="1" applyAlignment="1">
      <alignment horizontal="right"/>
      <protection locked="0"/>
    </xf>
    <xf numFmtId="4" fontId="40" fillId="0" borderId="0" xfId="16" applyNumberFormat="1" applyFont="1" applyFill="1" applyBorder="1" applyAlignment="1">
      <alignment horizontal="right"/>
      <protection locked="0"/>
    </xf>
    <xf numFmtId="4" fontId="40" fillId="0" borderId="0" xfId="6" applyNumberFormat="1" applyFont="1" applyFill="1" applyBorder="1" applyAlignment="1" applyProtection="1">
      <alignment horizontal="right"/>
      <protection locked="0"/>
    </xf>
    <xf numFmtId="169" fontId="40" fillId="0" borderId="0" xfId="13" applyNumberFormat="1" applyFont="1" applyFill="1" applyBorder="1" applyAlignment="1">
      <alignment horizontal="left" vertical="top" wrapText="1"/>
      <protection locked="0"/>
    </xf>
    <xf numFmtId="0" fontId="40" fillId="0" borderId="0" xfId="14" quotePrefix="1" applyFont="1" applyFill="1" applyBorder="1" applyAlignment="1">
      <alignment horizontal="left" wrapText="1"/>
      <protection locked="0"/>
    </xf>
    <xf numFmtId="4" fontId="40" fillId="0" borderId="0" xfId="15" applyNumberFormat="1" applyFont="1" applyFill="1" applyBorder="1" applyAlignment="1">
      <alignment horizontal="right" wrapText="1"/>
      <protection locked="0"/>
    </xf>
    <xf numFmtId="4" fontId="40" fillId="0" borderId="0" xfId="16" applyNumberFormat="1" applyFont="1" applyFill="1" applyBorder="1" applyAlignment="1">
      <alignment horizontal="right" wrapText="1"/>
      <protection locked="0"/>
    </xf>
    <xf numFmtId="4" fontId="40" fillId="0" borderId="0" xfId="6" applyNumberFormat="1" applyFont="1" applyFill="1" applyBorder="1" applyAlignment="1" applyProtection="1">
      <alignment horizontal="right" wrapText="1"/>
      <protection locked="0"/>
    </xf>
    <xf numFmtId="4" fontId="11" fillId="0" borderId="0" xfId="0" applyNumberFormat="1" applyFont="1" applyFill="1" applyBorder="1" applyAlignment="1">
      <alignment horizontal="right"/>
    </xf>
    <xf numFmtId="0" fontId="11" fillId="0" borderId="0" xfId="0" applyFont="1" applyFill="1" applyBorder="1" applyAlignment="1">
      <alignment horizontal="left" vertical="top"/>
    </xf>
    <xf numFmtId="4" fontId="11" fillId="0" borderId="1" xfId="0" applyNumberFormat="1" applyFont="1" applyFill="1" applyBorder="1" applyAlignment="1">
      <alignment horizontal="center" vertical="center"/>
    </xf>
    <xf numFmtId="0" fontId="11" fillId="0" borderId="15" xfId="0" applyFont="1" applyFill="1" applyBorder="1" applyAlignment="1">
      <alignment horizontal="left" vertical="center" wrapText="1"/>
    </xf>
    <xf numFmtId="4" fontId="11" fillId="0" borderId="15" xfId="0" applyNumberFormat="1" applyFont="1" applyFill="1" applyBorder="1" applyAlignment="1">
      <alignment horizontal="center" vertical="center"/>
    </xf>
    <xf numFmtId="0" fontId="0" fillId="0" borderId="15" xfId="0" applyBorder="1" applyAlignment="1">
      <alignment horizontal="center" vertical="center"/>
    </xf>
    <xf numFmtId="0" fontId="2" fillId="0" borderId="0" xfId="0" applyFont="1"/>
    <xf numFmtId="0" fontId="13" fillId="0" borderId="5" xfId="0" applyFont="1" applyBorder="1" applyAlignment="1">
      <alignment horizontal="center" vertical="center"/>
    </xf>
    <xf numFmtId="4" fontId="15" fillId="2" borderId="7" xfId="0" applyNumberFormat="1" applyFont="1" applyFill="1" applyBorder="1" applyAlignment="1">
      <alignment horizontal="right"/>
    </xf>
    <xf numFmtId="0" fontId="13" fillId="0" borderId="8" xfId="0" applyFont="1" applyBorder="1" applyAlignment="1">
      <alignment horizontal="center"/>
    </xf>
    <xf numFmtId="4" fontId="15" fillId="2" borderId="10" xfId="0" applyNumberFormat="1" applyFont="1" applyFill="1" applyBorder="1"/>
    <xf numFmtId="0" fontId="15" fillId="2" borderId="10" xfId="0" applyFont="1" applyFill="1" applyBorder="1"/>
    <xf numFmtId="0" fontId="13" fillId="0" borderId="11" xfId="0" applyFont="1" applyBorder="1" applyAlignment="1">
      <alignment horizontal="center"/>
    </xf>
    <xf numFmtId="4" fontId="15" fillId="2" borderId="16" xfId="0" applyNumberFormat="1" applyFont="1" applyFill="1" applyBorder="1"/>
    <xf numFmtId="0" fontId="15" fillId="0" borderId="12" xfId="0" applyFont="1" applyFill="1" applyBorder="1" applyAlignment="1"/>
    <xf numFmtId="0" fontId="15" fillId="0" borderId="13" xfId="0"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24" xfId="0" applyFont="1" applyBorder="1" applyAlignment="1">
      <alignment vertical="center"/>
    </xf>
    <xf numFmtId="0" fontId="15" fillId="0" borderId="37" xfId="0" applyFont="1" applyBorder="1" applyAlignment="1">
      <alignment vertical="center"/>
    </xf>
    <xf numFmtId="0" fontId="0" fillId="0" borderId="20" xfId="0" applyBorder="1" applyAlignment="1">
      <alignment horizontal="center" vertical="center"/>
    </xf>
    <xf numFmtId="0" fontId="2" fillId="0" borderId="15" xfId="0" applyFont="1" applyBorder="1"/>
    <xf numFmtId="0" fontId="2" fillId="2" borderId="15" xfId="0" applyFont="1" applyFill="1" applyBorder="1"/>
    <xf numFmtId="0" fontId="2" fillId="2" borderId="16" xfId="0" applyFont="1" applyFill="1" applyBorder="1"/>
    <xf numFmtId="4" fontId="0" fillId="2" borderId="1" xfId="0" applyNumberFormat="1" applyFill="1" applyBorder="1"/>
    <xf numFmtId="4" fontId="0" fillId="2" borderId="10" xfId="0" applyNumberFormat="1" applyFill="1" applyBorder="1"/>
    <xf numFmtId="4" fontId="0" fillId="2" borderId="1" xfId="0" applyNumberFormat="1" applyFill="1" applyBorder="1" applyAlignment="1">
      <alignment horizontal="right" vertical="center"/>
    </xf>
    <xf numFmtId="4" fontId="0" fillId="2" borderId="10" xfId="0" applyNumberFormat="1" applyFill="1" applyBorder="1" applyAlignment="1">
      <alignment horizontal="right" vertical="center"/>
    </xf>
    <xf numFmtId="4" fontId="0" fillId="2" borderId="17" xfId="0" applyNumberFormat="1" applyFill="1" applyBorder="1" applyAlignment="1">
      <alignment horizontal="right" vertical="center"/>
    </xf>
    <xf numFmtId="4" fontId="0" fillId="2" borderId="15" xfId="0" applyNumberFormat="1" applyFill="1" applyBorder="1" applyAlignment="1">
      <alignment horizontal="right" vertical="center"/>
    </xf>
    <xf numFmtId="4" fontId="14" fillId="2" borderId="1" xfId="0" applyNumberFormat="1" applyFont="1" applyFill="1" applyBorder="1" applyAlignment="1">
      <alignment horizontal="right" vertical="center"/>
    </xf>
    <xf numFmtId="4" fontId="0" fillId="2" borderId="31" xfId="0" applyNumberFormat="1" applyFill="1" applyBorder="1" applyAlignment="1">
      <alignment horizontal="right" vertical="center"/>
    </xf>
    <xf numFmtId="4" fontId="0" fillId="2" borderId="18" xfId="0" applyNumberFormat="1" applyFill="1" applyBorder="1" applyAlignment="1">
      <alignment horizontal="right" vertical="center"/>
    </xf>
    <xf numFmtId="4" fontId="14" fillId="2" borderId="1" xfId="0" applyNumberFormat="1" applyFont="1" applyFill="1" applyBorder="1"/>
    <xf numFmtId="4" fontId="14" fillId="2" borderId="10" xfId="0" applyNumberFormat="1" applyFont="1" applyFill="1" applyBorder="1"/>
    <xf numFmtId="4" fontId="0" fillId="2" borderId="1" xfId="0" applyNumberFormat="1" applyFill="1" applyBorder="1" applyAlignment="1">
      <alignment horizontal="right" vertical="top"/>
    </xf>
    <xf numFmtId="4" fontId="0" fillId="2" borderId="10" xfId="0" applyNumberFormat="1" applyFill="1" applyBorder="1" applyAlignment="1">
      <alignment horizontal="right" vertical="top"/>
    </xf>
    <xf numFmtId="4" fontId="14" fillId="2" borderId="10" xfId="0" applyNumberFormat="1" applyFont="1" applyFill="1" applyBorder="1" applyAlignment="1">
      <alignment horizontal="right" vertical="center"/>
    </xf>
    <xf numFmtId="4" fontId="14" fillId="2" borderId="9" xfId="0" applyNumberFormat="1" applyFont="1" applyFill="1" applyBorder="1"/>
    <xf numFmtId="4" fontId="14" fillId="2" borderId="9" xfId="0" applyNumberFormat="1" applyFont="1" applyFill="1" applyBorder="1" applyAlignment="1">
      <alignment horizontal="right" vertical="center"/>
    </xf>
    <xf numFmtId="4" fontId="14" fillId="2" borderId="15" xfId="0" applyNumberFormat="1" applyFont="1" applyFill="1" applyBorder="1" applyAlignment="1">
      <alignment horizontal="right" vertical="center"/>
    </xf>
    <xf numFmtId="4" fontId="14" fillId="2" borderId="38" xfId="0" applyNumberFormat="1" applyFont="1" applyFill="1" applyBorder="1" applyAlignment="1">
      <alignment horizontal="right" vertical="center"/>
    </xf>
    <xf numFmtId="4" fontId="7" fillId="2" borderId="10" xfId="10" applyNumberFormat="1" applyFont="1" applyFill="1" applyBorder="1" applyAlignment="1" applyProtection="1">
      <alignment horizontal="right" vertical="center"/>
    </xf>
    <xf numFmtId="4" fontId="8" fillId="2" borderId="1" xfId="10" applyNumberFormat="1" applyFont="1" applyFill="1" applyBorder="1" applyAlignment="1" applyProtection="1">
      <alignment horizontal="right" vertical="center"/>
    </xf>
    <xf numFmtId="4" fontId="8" fillId="2" borderId="9" xfId="10" applyNumberFormat="1" applyFont="1" applyFill="1" applyBorder="1" applyAlignment="1" applyProtection="1">
      <alignment horizontal="right" vertical="center"/>
    </xf>
    <xf numFmtId="0" fontId="7" fillId="0" borderId="17" xfId="0" applyFont="1" applyFill="1" applyBorder="1" applyAlignment="1">
      <alignment horizontal="left" vertical="center" wrapText="1"/>
    </xf>
    <xf numFmtId="0" fontId="11" fillId="0" borderId="18" xfId="0" applyFont="1" applyBorder="1" applyAlignment="1">
      <alignment horizontal="left" vertical="center"/>
    </xf>
    <xf numFmtId="4" fontId="7" fillId="2" borderId="10" xfId="6" applyNumberFormat="1" applyFont="1" applyFill="1" applyBorder="1" applyAlignment="1" applyProtection="1">
      <alignment horizontal="right" vertical="center"/>
    </xf>
    <xf numFmtId="4" fontId="7" fillId="2" borderId="23" xfId="6" applyNumberFormat="1" applyFont="1" applyFill="1" applyBorder="1" applyAlignment="1" applyProtection="1">
      <alignment horizontal="right" vertical="center"/>
    </xf>
    <xf numFmtId="4" fontId="8" fillId="2" borderId="9" xfId="6" applyNumberFormat="1" applyFont="1" applyFill="1" applyBorder="1" applyAlignment="1" applyProtection="1">
      <alignment horizontal="right" vertical="center"/>
    </xf>
    <xf numFmtId="4" fontId="8" fillId="2" borderId="1" xfId="6" applyNumberFormat="1" applyFont="1" applyFill="1" applyBorder="1" applyAlignment="1" applyProtection="1">
      <alignment horizontal="right" vertical="center"/>
    </xf>
    <xf numFmtId="4" fontId="8" fillId="2" borderId="9" xfId="6" applyNumberFormat="1" applyFont="1" applyFill="1" applyBorder="1" applyAlignment="1" applyProtection="1">
      <alignment horizontal="right"/>
    </xf>
    <xf numFmtId="4" fontId="8" fillId="2" borderId="1" xfId="6" applyNumberFormat="1" applyFont="1" applyFill="1" applyBorder="1" applyAlignment="1" applyProtection="1">
      <alignment horizontal="right"/>
    </xf>
    <xf numFmtId="4" fontId="7" fillId="2" borderId="10" xfId="6" applyNumberFormat="1" applyFont="1" applyFill="1" applyBorder="1" applyAlignment="1" applyProtection="1">
      <alignment vertical="center"/>
    </xf>
    <xf numFmtId="4" fontId="8" fillId="2" borderId="9" xfId="6" applyNumberFormat="1" applyFont="1" applyFill="1" applyBorder="1" applyAlignment="1" applyProtection="1">
      <alignment vertical="center"/>
    </xf>
    <xf numFmtId="4" fontId="8" fillId="2" borderId="1" xfId="6" applyNumberFormat="1" applyFont="1" applyFill="1" applyBorder="1" applyAlignment="1" applyProtection="1">
      <alignment vertical="center"/>
    </xf>
    <xf numFmtId="4" fontId="8" fillId="2" borderId="38" xfId="6" applyNumberFormat="1" applyFont="1" applyFill="1" applyBorder="1" applyAlignment="1" applyProtection="1">
      <alignment vertical="center"/>
    </xf>
    <xf numFmtId="4" fontId="0" fillId="2" borderId="1" xfId="0" applyNumberFormat="1" applyFill="1" applyBorder="1" applyAlignment="1">
      <alignment horizontal="right" vertical="center"/>
    </xf>
    <xf numFmtId="4" fontId="0" fillId="2" borderId="10" xfId="0" applyNumberFormat="1" applyFill="1" applyBorder="1" applyAlignment="1">
      <alignment horizontal="right" vertical="center"/>
    </xf>
    <xf numFmtId="4" fontId="0" fillId="2" borderId="16" xfId="0" applyNumberFormat="1" applyFill="1" applyBorder="1" applyAlignment="1">
      <alignment horizontal="right" vertical="center"/>
    </xf>
    <xf numFmtId="4" fontId="0" fillId="2" borderId="17" xfId="0" applyNumberFormat="1" applyFill="1" applyBorder="1" applyAlignment="1">
      <alignment horizontal="right" vertical="center"/>
    </xf>
    <xf numFmtId="4"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4" fontId="2" fillId="2" borderId="15" xfId="0" applyNumberFormat="1" applyFont="1" applyFill="1" applyBorder="1" applyAlignment="1">
      <alignment horizontal="right" vertical="center"/>
    </xf>
    <xf numFmtId="4" fontId="2" fillId="2" borderId="16" xfId="0" applyNumberFormat="1" applyFont="1" applyFill="1" applyBorder="1" applyAlignment="1">
      <alignment horizontal="right" vertic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2" fillId="0" borderId="20" xfId="1" applyFont="1" applyFill="1" applyBorder="1" applyAlignment="1" applyProtection="1">
      <alignment horizontal="center" vertical="center" wrapText="1"/>
    </xf>
    <xf numFmtId="0" fontId="12" fillId="0" borderId="22" xfId="1" applyFont="1" applyFill="1" applyBorder="1" applyAlignment="1" applyProtection="1">
      <alignment horizontal="center" vertical="center" wrapText="1"/>
    </xf>
    <xf numFmtId="0" fontId="9" fillId="0" borderId="2" xfId="2" applyFont="1" applyFill="1" applyBorder="1" applyAlignment="1" applyProtection="1">
      <alignment horizontal="left" vertical="center" wrapText="1"/>
    </xf>
    <xf numFmtId="0" fontId="9" fillId="0" borderId="4" xfId="2" applyFont="1" applyFill="1" applyBorder="1" applyAlignment="1" applyProtection="1">
      <alignment horizontal="left" vertical="center" wrapText="1"/>
    </xf>
    <xf numFmtId="0" fontId="9" fillId="0" borderId="3" xfId="2" applyFont="1" applyFill="1" applyBorder="1" applyAlignment="1" applyProtection="1">
      <alignment horizontal="left" vertical="center" wrapText="1"/>
    </xf>
    <xf numFmtId="0" fontId="9" fillId="4" borderId="2" xfId="1" applyFont="1" applyFill="1" applyBorder="1" applyAlignment="1" applyProtection="1">
      <alignment horizontal="left" vertical="center" wrapText="1"/>
    </xf>
    <xf numFmtId="0" fontId="9" fillId="4" borderId="4" xfId="1" applyFont="1" applyFill="1" applyBorder="1" applyAlignment="1" applyProtection="1">
      <alignment horizontal="left" vertical="center" wrapText="1"/>
    </xf>
    <xf numFmtId="0" fontId="9" fillId="4" borderId="9" xfId="1" applyFont="1" applyFill="1" applyBorder="1" applyAlignment="1" applyProtection="1">
      <alignment horizontal="left" vertical="center" wrapText="1"/>
    </xf>
    <xf numFmtId="0" fontId="9" fillId="0" borderId="12" xfId="2" applyFont="1" applyFill="1" applyBorder="1" applyAlignment="1" applyProtection="1">
      <alignment horizontal="left" vertical="center" wrapText="1"/>
    </xf>
    <xf numFmtId="0" fontId="9" fillId="0" borderId="13" xfId="2" applyFont="1" applyFill="1" applyBorder="1" applyAlignment="1" applyProtection="1">
      <alignment horizontal="left" vertical="center" wrapText="1"/>
    </xf>
    <xf numFmtId="0" fontId="9" fillId="0" borderId="14" xfId="2" applyFont="1" applyFill="1" applyBorder="1" applyAlignment="1" applyProtection="1">
      <alignment horizontal="left" vertical="center" wrapText="1"/>
    </xf>
    <xf numFmtId="0" fontId="12" fillId="0" borderId="17" xfId="2" applyNumberFormat="1" applyFont="1" applyBorder="1" applyAlignment="1" applyProtection="1">
      <alignment horizontal="left" vertical="center" wrapText="1"/>
    </xf>
    <xf numFmtId="0" fontId="12" fillId="0" borderId="18" xfId="2" applyNumberFormat="1" applyFont="1" applyBorder="1" applyAlignment="1" applyProtection="1">
      <alignment horizontal="left" vertical="center" wrapText="1"/>
    </xf>
    <xf numFmtId="2" fontId="21" fillId="0" borderId="20" xfId="2" applyNumberFormat="1" applyFont="1" applyFill="1" applyBorder="1" applyAlignment="1" applyProtection="1">
      <alignment horizontal="center" vertical="center" wrapText="1"/>
    </xf>
    <xf numFmtId="2" fontId="21" fillId="0" borderId="22" xfId="2" applyNumberFormat="1" applyFont="1" applyFill="1" applyBorder="1" applyAlignment="1" applyProtection="1">
      <alignment horizontal="center" vertical="center" wrapText="1"/>
    </xf>
    <xf numFmtId="0" fontId="12" fillId="0" borderId="20" xfId="1" applyFont="1" applyFill="1" applyBorder="1" applyAlignment="1" applyProtection="1">
      <alignment horizontal="center" vertical="center"/>
    </xf>
    <xf numFmtId="0" fontId="12" fillId="0" borderId="22" xfId="1" applyFont="1" applyFill="1" applyBorder="1" applyAlignment="1" applyProtection="1">
      <alignment horizontal="center" vertical="center"/>
    </xf>
    <xf numFmtId="0" fontId="12" fillId="0" borderId="2" xfId="1" applyFont="1" applyFill="1" applyBorder="1" applyAlignment="1" applyProtection="1">
      <alignment horizontal="left" vertical="top" wrapText="1"/>
    </xf>
    <xf numFmtId="0" fontId="12" fillId="0" borderId="3" xfId="1" applyFont="1" applyFill="1" applyBorder="1" applyAlignment="1" applyProtection="1">
      <alignment horizontal="left" vertical="top" wrapText="1"/>
    </xf>
    <xf numFmtId="0" fontId="12" fillId="0" borderId="2" xfId="2" applyNumberFormat="1" applyFont="1" applyBorder="1" applyAlignment="1" applyProtection="1">
      <alignment horizontal="left" vertical="top" wrapText="1"/>
    </xf>
    <xf numFmtId="0" fontId="12" fillId="0" borderId="3" xfId="2" applyNumberFormat="1" applyFont="1" applyBorder="1" applyAlignment="1" applyProtection="1">
      <alignment horizontal="left" vertical="top" wrapText="1"/>
    </xf>
    <xf numFmtId="0" fontId="12" fillId="0" borderId="21" xfId="1" applyFont="1" applyFill="1" applyBorder="1" applyAlignment="1" applyProtection="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 xfId="2" applyNumberFormat="1" applyFont="1" applyBorder="1" applyAlignment="1" applyProtection="1">
      <alignment horizontal="left" vertical="center" wrapText="1"/>
    </xf>
    <xf numFmtId="0" fontId="12" fillId="0" borderId="8" xfId="1" applyFont="1" applyFill="1" applyBorder="1" applyAlignment="1" applyProtection="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49" fontId="12" fillId="0" borderId="20" xfId="2" applyNumberFormat="1" applyFont="1" applyBorder="1" applyAlignment="1" applyProtection="1">
      <alignment horizontal="center" vertical="center"/>
    </xf>
    <xf numFmtId="49" fontId="12" fillId="0" borderId="21" xfId="2" applyNumberFormat="1" applyFont="1" applyBorder="1" applyAlignment="1" applyProtection="1">
      <alignment horizontal="center" vertical="center"/>
    </xf>
    <xf numFmtId="49" fontId="12" fillId="0" borderId="22" xfId="2" applyNumberFormat="1" applyFont="1" applyBorder="1" applyAlignment="1" applyProtection="1">
      <alignment horizontal="center" vertical="center"/>
    </xf>
    <xf numFmtId="0" fontId="12" fillId="0" borderId="1" xfId="2" applyNumberFormat="1" applyFont="1" applyBorder="1" applyAlignment="1" applyProtection="1">
      <alignment horizontal="left" vertical="top" wrapText="1"/>
    </xf>
    <xf numFmtId="0" fontId="7" fillId="0" borderId="17" xfId="0" applyFont="1" applyBorder="1" applyAlignment="1">
      <alignment horizontal="left" vertical="top" wrapText="1"/>
    </xf>
    <xf numFmtId="0" fontId="7" fillId="0" borderId="19" xfId="0" applyFont="1" applyBorder="1" applyAlignment="1">
      <alignment horizontal="left" vertical="top" wrapText="1"/>
    </xf>
    <xf numFmtId="0" fontId="7" fillId="0" borderId="18" xfId="0" applyFont="1" applyBorder="1" applyAlignment="1">
      <alignment horizontal="left" vertical="top" wrapText="1"/>
    </xf>
    <xf numFmtId="0" fontId="12" fillId="0" borderId="1" xfId="0" applyFont="1" applyBorder="1" applyAlignment="1">
      <alignment horizontal="left" vertical="center" wrapText="1"/>
    </xf>
    <xf numFmtId="0" fontId="12" fillId="0" borderId="8" xfId="2" applyFont="1" applyFill="1" applyBorder="1" applyAlignment="1" applyProtection="1">
      <alignment horizontal="center" vertical="center"/>
    </xf>
    <xf numFmtId="0" fontId="7" fillId="0" borderId="1" xfId="0" applyFont="1" applyBorder="1" applyAlignment="1">
      <alignment horizontal="left" vertical="center" wrapText="1"/>
    </xf>
    <xf numFmtId="0" fontId="9" fillId="0" borderId="1" xfId="2" applyFont="1" applyFill="1" applyBorder="1" applyAlignment="1" applyProtection="1">
      <alignment horizontal="left" vertical="center" wrapText="1"/>
    </xf>
    <xf numFmtId="0" fontId="7" fillId="0" borderId="1" xfId="0" applyNumberFormat="1" applyFont="1" applyBorder="1" applyAlignment="1" applyProtection="1">
      <alignment horizontal="left" vertical="center" wrapText="1"/>
    </xf>
    <xf numFmtId="49" fontId="12" fillId="0" borderId="20" xfId="2" applyNumberFormat="1" applyFont="1" applyFill="1" applyBorder="1" applyAlignment="1" applyProtection="1">
      <alignment horizontal="center" vertical="center"/>
    </xf>
    <xf numFmtId="49" fontId="12" fillId="0" borderId="22" xfId="2" applyNumberFormat="1" applyFont="1" applyFill="1" applyBorder="1" applyAlignment="1" applyProtection="1">
      <alignment horizontal="center" vertical="center"/>
    </xf>
    <xf numFmtId="0" fontId="7" fillId="0" borderId="8" xfId="2" applyFont="1" applyFill="1" applyBorder="1" applyAlignment="1">
      <alignment horizontal="left" vertical="center"/>
    </xf>
    <xf numFmtId="0" fontId="7" fillId="0" borderId="8"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22" xfId="2" applyFont="1" applyFill="1" applyBorder="1" applyAlignment="1">
      <alignment horizontal="center" vertical="center"/>
    </xf>
    <xf numFmtId="0" fontId="12" fillId="0" borderId="1" xfId="2" applyNumberFormat="1" applyFont="1" applyFill="1" applyBorder="1" applyAlignment="1" applyProtection="1">
      <alignment horizontal="left" vertical="center" wrapText="1"/>
    </xf>
    <xf numFmtId="0" fontId="7" fillId="0" borderId="20" xfId="2" applyFont="1" applyBorder="1" applyAlignment="1">
      <alignment horizontal="center" vertical="center"/>
    </xf>
    <xf numFmtId="0" fontId="7" fillId="0" borderId="22" xfId="2" applyFont="1" applyBorder="1" applyAlignment="1">
      <alignment horizontal="center" vertical="center"/>
    </xf>
    <xf numFmtId="0" fontId="12" fillId="0" borderId="1" xfId="2" applyNumberFormat="1" applyFont="1" applyFill="1" applyBorder="1" applyAlignment="1" applyProtection="1">
      <alignment horizontal="left" vertical="top" wrapText="1"/>
    </xf>
    <xf numFmtId="0" fontId="12" fillId="0" borderId="2" xfId="2" applyNumberFormat="1" applyFont="1" applyFill="1" applyBorder="1" applyAlignment="1" applyProtection="1">
      <alignment horizontal="left" vertical="top" wrapText="1"/>
    </xf>
    <xf numFmtId="0" fontId="12" fillId="0" borderId="3" xfId="2" applyNumberFormat="1" applyFont="1" applyFill="1" applyBorder="1" applyAlignment="1" applyProtection="1">
      <alignment horizontal="left" vertical="top" wrapText="1"/>
    </xf>
    <xf numFmtId="0" fontId="15" fillId="0" borderId="12" xfId="0" applyFont="1" applyFill="1" applyBorder="1" applyAlignment="1">
      <alignment horizontal="left"/>
    </xf>
    <xf numFmtId="0" fontId="15" fillId="0" borderId="13" xfId="0" applyFont="1" applyFill="1" applyBorder="1" applyAlignment="1">
      <alignment horizontal="left"/>
    </xf>
    <xf numFmtId="0" fontId="15" fillId="0" borderId="14" xfId="0" applyFont="1" applyFill="1" applyBorder="1" applyAlignment="1">
      <alignment horizontal="left"/>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3" xfId="0" applyFont="1" applyFill="1" applyBorder="1" applyAlignment="1">
      <alignment horizontal="left"/>
    </xf>
    <xf numFmtId="0" fontId="15" fillId="0" borderId="24" xfId="0" applyFont="1" applyBorder="1" applyAlignment="1">
      <alignment horizontal="left" vertical="center"/>
    </xf>
    <xf numFmtId="0" fontId="15" fillId="0" borderId="37" xfId="0" applyFont="1" applyBorder="1" applyAlignment="1">
      <alignment horizontal="left" vertical="center"/>
    </xf>
    <xf numFmtId="0" fontId="15" fillId="0" borderId="25" xfId="0" applyFont="1" applyBorder="1" applyAlignment="1">
      <alignment horizontal="left" vertical="center"/>
    </xf>
    <xf numFmtId="0" fontId="2" fillId="0" borderId="0" xfId="0" applyFont="1" applyAlignment="1">
      <alignment horizontal="left" vertical="center"/>
    </xf>
    <xf numFmtId="0" fontId="7" fillId="0" borderId="1" xfId="2" applyNumberFormat="1" applyFont="1" applyBorder="1" applyAlignment="1" applyProtection="1">
      <alignment horizontal="left" vertical="center" wrapText="1"/>
    </xf>
    <xf numFmtId="0" fontId="19" fillId="0" borderId="1" xfId="0" applyFont="1" applyBorder="1" applyAlignment="1">
      <alignment horizontal="left" vertical="center" wrapText="1"/>
    </xf>
    <xf numFmtId="0" fontId="9" fillId="4" borderId="1" xfId="1" applyFont="1" applyFill="1" applyBorder="1" applyAlignment="1" applyProtection="1">
      <alignment horizontal="left" vertical="center" wrapText="1"/>
    </xf>
    <xf numFmtId="0" fontId="9" fillId="4" borderId="10" xfId="1" applyFont="1" applyFill="1" applyBorder="1" applyAlignment="1" applyProtection="1">
      <alignment horizontal="left" vertical="center" wrapTex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2" fillId="0" borderId="1" xfId="0" applyNumberFormat="1" applyFont="1" applyBorder="1" applyAlignment="1" applyProtection="1">
      <alignment horizontal="left" vertical="center"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6" fillId="3" borderId="1" xfId="0" applyFont="1" applyFill="1" applyBorder="1" applyAlignment="1">
      <alignment horizontal="center" vertical="center"/>
    </xf>
    <xf numFmtId="2" fontId="7" fillId="0" borderId="1" xfId="0" applyNumberFormat="1" applyFont="1" applyBorder="1" applyAlignment="1" applyProtection="1">
      <alignment horizontal="center" vertical="center"/>
    </xf>
    <xf numFmtId="0" fontId="12"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9" fillId="5" borderId="2" xfId="6" applyFont="1" applyFill="1" applyBorder="1" applyAlignment="1">
      <alignment horizontal="left" vertical="center"/>
    </xf>
    <xf numFmtId="0" fontId="9" fillId="5" borderId="4" xfId="6" applyFont="1" applyFill="1" applyBorder="1" applyAlignment="1">
      <alignment horizontal="left" vertical="center"/>
    </xf>
    <xf numFmtId="0" fontId="9" fillId="5" borderId="3" xfId="6" applyFont="1" applyFill="1" applyBorder="1" applyAlignment="1">
      <alignment horizontal="left" vertical="center"/>
    </xf>
    <xf numFmtId="0" fontId="8" fillId="0" borderId="2" xfId="6" applyFont="1" applyBorder="1" applyAlignment="1">
      <alignment horizontal="left" vertical="center"/>
    </xf>
    <xf numFmtId="0" fontId="8" fillId="0" borderId="4" xfId="6" applyFont="1" applyBorder="1" applyAlignment="1">
      <alignment horizontal="left" vertical="center"/>
    </xf>
    <xf numFmtId="0" fontId="8" fillId="0" borderId="3" xfId="6" applyFont="1" applyBorder="1" applyAlignment="1">
      <alignment horizontal="left" vertical="center"/>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2" fontId="12" fillId="0" borderId="1" xfId="0" applyNumberFormat="1" applyFont="1" applyBorder="1" applyAlignment="1" applyProtection="1">
      <alignment horizontal="center" vertical="center"/>
    </xf>
    <xf numFmtId="0" fontId="7" fillId="0" borderId="1" xfId="4" applyNumberFormat="1" applyFont="1" applyFill="1" applyBorder="1" applyAlignment="1">
      <alignment horizontal="center" vertical="center"/>
    </xf>
    <xf numFmtId="0" fontId="12" fillId="0" borderId="2"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5" borderId="2"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3" xfId="0" applyFont="1" applyFill="1" applyBorder="1" applyAlignment="1" applyProtection="1">
      <alignment horizontal="left" vertical="center"/>
    </xf>
    <xf numFmtId="0" fontId="12" fillId="0" borderId="2"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12" fillId="0" borderId="1" xfId="4" applyNumberFormat="1" applyFont="1" applyFill="1" applyBorder="1" applyAlignment="1">
      <alignment horizontal="center" vertical="center"/>
    </xf>
    <xf numFmtId="0" fontId="12" fillId="0" borderId="26" xfId="0" quotePrefix="1" applyFont="1" applyFill="1" applyBorder="1" applyAlignment="1" applyProtection="1">
      <alignment horizontal="left" vertical="center"/>
    </xf>
    <xf numFmtId="0" fontId="12" fillId="0" borderId="27" xfId="0" quotePrefix="1" applyFont="1" applyFill="1" applyBorder="1" applyAlignment="1" applyProtection="1">
      <alignment horizontal="left" vertical="center"/>
    </xf>
    <xf numFmtId="0" fontId="12" fillId="0" borderId="17" xfId="0" applyNumberFormat="1" applyFont="1" applyFill="1" applyBorder="1" applyAlignment="1" applyProtection="1">
      <alignment horizontal="left" vertical="center" wrapText="1"/>
    </xf>
    <xf numFmtId="0" fontId="12" fillId="0" borderId="19" xfId="0" applyNumberFormat="1" applyFont="1" applyFill="1" applyBorder="1" applyAlignment="1" applyProtection="1">
      <alignment horizontal="left" vertical="center" wrapText="1"/>
    </xf>
    <xf numFmtId="0" fontId="12" fillId="0" borderId="18" xfId="0" applyNumberFormat="1" applyFont="1" applyFill="1" applyBorder="1" applyAlignment="1" applyProtection="1">
      <alignment horizontal="left" vertical="center" wrapText="1"/>
    </xf>
    <xf numFmtId="0" fontId="7" fillId="0" borderId="17" xfId="4" applyNumberFormat="1" applyFont="1" applyFill="1" applyBorder="1" applyAlignment="1">
      <alignment horizontal="center" vertical="center"/>
    </xf>
    <xf numFmtId="0" fontId="7" fillId="0" borderId="19" xfId="4" applyNumberFormat="1" applyFont="1" applyFill="1" applyBorder="1" applyAlignment="1">
      <alignment horizontal="center" vertical="center"/>
    </xf>
    <xf numFmtId="0" fontId="7" fillId="0" borderId="18" xfId="4" applyNumberFormat="1" applyFont="1" applyFill="1" applyBorder="1" applyAlignment="1">
      <alignment horizontal="center" vertical="center"/>
    </xf>
    <xf numFmtId="0" fontId="12" fillId="0" borderId="2"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2" fontId="12" fillId="0" borderId="1" xfId="4" applyNumberFormat="1" applyFont="1" applyFill="1" applyBorder="1" applyAlignment="1">
      <alignment horizontal="center" vertical="center"/>
    </xf>
    <xf numFmtId="2" fontId="7" fillId="0" borderId="17" xfId="0" applyNumberFormat="1" applyFont="1" applyBorder="1" applyAlignment="1" applyProtection="1">
      <alignment horizontal="center" vertical="center"/>
    </xf>
    <xf numFmtId="2" fontId="7" fillId="0" borderId="19" xfId="0" applyNumberFormat="1" applyFont="1" applyBorder="1" applyAlignment="1" applyProtection="1">
      <alignment horizontal="center" vertical="center"/>
    </xf>
    <xf numFmtId="2" fontId="7" fillId="0" borderId="18" xfId="0" applyNumberFormat="1" applyFont="1" applyBorder="1" applyAlignment="1" applyProtection="1">
      <alignment horizontal="center" vertical="center"/>
    </xf>
    <xf numFmtId="0" fontId="12" fillId="0" borderId="2"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7" fillId="0" borderId="1" xfId="0" applyFont="1" applyBorder="1" applyAlignment="1" applyProtection="1">
      <alignment horizontal="left" vertical="center" wrapText="1"/>
    </xf>
    <xf numFmtId="0" fontId="12" fillId="0" borderId="32" xfId="0" quotePrefix="1" applyFont="1" applyFill="1" applyBorder="1" applyAlignment="1" applyProtection="1">
      <alignment horizontal="left" vertical="center"/>
    </xf>
    <xf numFmtId="0" fontId="12" fillId="0" borderId="34" xfId="0" quotePrefix="1" applyFont="1" applyFill="1" applyBorder="1" applyAlignment="1" applyProtection="1">
      <alignment horizontal="left" vertical="center"/>
    </xf>
    <xf numFmtId="0" fontId="7" fillId="0" borderId="2" xfId="0" applyNumberFormat="1" applyFont="1" applyBorder="1" applyAlignment="1" applyProtection="1">
      <alignment horizontal="left" vertical="center" wrapText="1"/>
    </xf>
    <xf numFmtId="0" fontId="7" fillId="0" borderId="3" xfId="0" applyNumberFormat="1" applyFont="1" applyBorder="1" applyAlignment="1" applyProtection="1">
      <alignment horizontal="left" vertical="center" wrapText="1"/>
    </xf>
    <xf numFmtId="0" fontId="30" fillId="0" borderId="2"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xf>
    <xf numFmtId="0" fontId="8" fillId="0" borderId="2" xfId="6" applyFont="1" applyFill="1" applyBorder="1" applyAlignment="1">
      <alignment horizontal="left" vertical="center"/>
    </xf>
    <xf numFmtId="0" fontId="8" fillId="0" borderId="4" xfId="6" applyFont="1" applyFill="1" applyBorder="1" applyAlignment="1">
      <alignment horizontal="left" vertical="center"/>
    </xf>
    <xf numFmtId="0" fontId="8" fillId="0" borderId="3" xfId="6" applyFont="1" applyFill="1" applyBorder="1" applyAlignment="1">
      <alignment horizontal="left" vertical="center"/>
    </xf>
    <xf numFmtId="0" fontId="8" fillId="0" borderId="2"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7" fillId="0" borderId="29"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9" fillId="6" borderId="1" xfId="1" applyFont="1" applyFill="1" applyBorder="1" applyAlignment="1" applyProtection="1">
      <alignment horizontal="left" vertical="center" wrapText="1"/>
    </xf>
    <xf numFmtId="0" fontId="9" fillId="6" borderId="10" xfId="1" applyFont="1" applyFill="1" applyBorder="1" applyAlignment="1" applyProtection="1">
      <alignment horizontal="left" vertical="center" wrapText="1"/>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6" fillId="3" borderId="6"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35" fillId="0" borderId="1" xfId="8" applyFont="1" applyBorder="1" applyAlignment="1">
      <alignment horizontal="left" vertical="top" wrapText="1"/>
    </xf>
    <xf numFmtId="0" fontId="35" fillId="0" borderId="10" xfId="8" applyFont="1" applyBorder="1" applyAlignment="1">
      <alignment horizontal="left" vertical="top"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34" fillId="0" borderId="2" xfId="0" applyFont="1" applyFill="1" applyBorder="1" applyAlignment="1">
      <alignment horizontal="left"/>
    </xf>
    <xf numFmtId="0" fontId="34" fillId="0" borderId="4" xfId="0" applyFont="1" applyFill="1" applyBorder="1" applyAlignment="1">
      <alignment horizontal="left"/>
    </xf>
    <xf numFmtId="0" fontId="34" fillId="0" borderId="3" xfId="0" applyFont="1" applyFill="1" applyBorder="1" applyAlignment="1">
      <alignment horizontal="left"/>
    </xf>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34" fillId="0" borderId="1" xfId="0" applyFont="1" applyFill="1" applyBorder="1" applyAlignment="1">
      <alignment horizontal="left" vertical="center"/>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 xfId="0" applyFont="1" applyBorder="1" applyAlignment="1">
      <alignment horizontal="left"/>
    </xf>
    <xf numFmtId="0" fontId="10" fillId="0" borderId="10" xfId="0" applyFont="1" applyBorder="1" applyAlignment="1">
      <alignment horizontal="left"/>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34" fillId="6" borderId="2" xfId="0" applyFont="1" applyFill="1" applyBorder="1" applyAlignment="1">
      <alignment horizontal="left"/>
    </xf>
    <xf numFmtId="0" fontId="34" fillId="6" borderId="4" xfId="0" applyFont="1" applyFill="1" applyBorder="1" applyAlignment="1">
      <alignment horizontal="left"/>
    </xf>
    <xf numFmtId="0" fontId="34" fillId="6" borderId="9" xfId="0" applyFont="1" applyFill="1" applyBorder="1" applyAlignment="1">
      <alignment horizontal="left"/>
    </xf>
    <xf numFmtId="0" fontId="10" fillId="0" borderId="8" xfId="0" applyFont="1" applyBorder="1" applyAlignment="1">
      <alignment horizontal="center"/>
    </xf>
    <xf numFmtId="0" fontId="34" fillId="6" borderId="2" xfId="0" applyFont="1" applyFill="1" applyBorder="1" applyAlignment="1">
      <alignment horizontal="left" vertical="center"/>
    </xf>
    <xf numFmtId="0" fontId="34" fillId="6" borderId="4" xfId="0" applyFont="1" applyFill="1" applyBorder="1" applyAlignment="1">
      <alignment horizontal="left" vertical="center"/>
    </xf>
    <xf numFmtId="0" fontId="34" fillId="6" borderId="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 xfId="0" applyFont="1" applyFill="1" applyBorder="1" applyAlignment="1">
      <alignment horizontal="left" vertical="center"/>
    </xf>
    <xf numFmtId="0" fontId="34" fillId="0" borderId="3" xfId="0" applyFont="1" applyFill="1" applyBorder="1" applyAlignment="1">
      <alignment horizontal="left" vertical="center"/>
    </xf>
    <xf numFmtId="0" fontId="34" fillId="6" borderId="1" xfId="0" applyFont="1" applyFill="1" applyBorder="1" applyAlignment="1">
      <alignment horizontal="left" vertical="center"/>
    </xf>
    <xf numFmtId="0" fontId="34" fillId="6" borderId="10" xfId="0" applyFont="1" applyFill="1" applyBorder="1" applyAlignment="1">
      <alignment horizontal="left" vertical="center"/>
    </xf>
    <xf numFmtId="0" fontId="12" fillId="0" borderId="1" xfId="8" applyFont="1" applyBorder="1" applyAlignment="1">
      <alignment horizontal="left" vertical="center" wrapText="1"/>
    </xf>
    <xf numFmtId="4" fontId="34" fillId="0" borderId="12" xfId="0" applyNumberFormat="1" applyFont="1" applyFill="1" applyBorder="1" applyAlignment="1">
      <alignment horizontal="left" vertical="center"/>
    </xf>
    <xf numFmtId="4" fontId="34" fillId="0" borderId="13" xfId="0" applyNumberFormat="1" applyFont="1" applyFill="1" applyBorder="1" applyAlignment="1">
      <alignment horizontal="left" vertical="center"/>
    </xf>
    <xf numFmtId="4" fontId="34" fillId="0" borderId="14" xfId="0" applyNumberFormat="1" applyFont="1" applyFill="1" applyBorder="1" applyAlignment="1">
      <alignment horizontal="left" vertical="center"/>
    </xf>
    <xf numFmtId="0" fontId="10" fillId="0" borderId="1" xfId="0" applyFont="1" applyBorder="1" applyAlignment="1">
      <alignment horizontal="left" wrapText="1"/>
    </xf>
    <xf numFmtId="0" fontId="10" fillId="0" borderId="17" xfId="0" applyFont="1" applyBorder="1" applyAlignment="1">
      <alignment horizontal="left" wrapText="1"/>
    </xf>
    <xf numFmtId="49" fontId="7" fillId="0" borderId="1" xfId="9" applyNumberFormat="1" applyFont="1" applyBorder="1" applyAlignment="1">
      <alignment horizontal="left" vertical="center" wrapText="1"/>
    </xf>
    <xf numFmtId="49" fontId="39" fillId="0" borderId="1" xfId="9" applyNumberFormat="1" applyFont="1" applyBorder="1" applyAlignment="1">
      <alignment horizontal="left" vertical="top" wrapText="1"/>
    </xf>
    <xf numFmtId="49" fontId="39" fillId="0" borderId="10" xfId="9" applyNumberFormat="1" applyFont="1" applyBorder="1" applyAlignment="1">
      <alignment horizontal="left" vertical="top" wrapText="1"/>
    </xf>
    <xf numFmtId="0" fontId="9" fillId="7" borderId="1" xfId="2" applyFont="1" applyFill="1" applyBorder="1" applyAlignment="1" applyProtection="1">
      <alignment horizontal="left" vertical="center" wrapText="1"/>
    </xf>
    <xf numFmtId="0" fontId="9" fillId="7" borderId="10" xfId="2" applyFont="1" applyFill="1" applyBorder="1" applyAlignment="1" applyProtection="1">
      <alignment horizontal="left" vertical="center" wrapText="1"/>
    </xf>
    <xf numFmtId="1" fontId="7" fillId="0" borderId="8" xfId="9" applyNumberFormat="1" applyFont="1" applyBorder="1" applyAlignment="1">
      <alignment horizontal="center" vertical="center"/>
    </xf>
    <xf numFmtId="0" fontId="8" fillId="0" borderId="1" xfId="0" applyFont="1" applyBorder="1" applyAlignment="1" applyProtection="1">
      <alignment horizontal="left" vertical="center"/>
      <protection locked="0"/>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 xfId="0" quotePrefix="1" applyFont="1" applyFill="1" applyBorder="1" applyAlignment="1" applyProtection="1">
      <alignment horizontal="left" vertical="center" wrapText="1"/>
      <protection locked="0"/>
    </xf>
    <xf numFmtId="0" fontId="7" fillId="0" borderId="4" xfId="0" quotePrefix="1" applyFont="1" applyFill="1" applyBorder="1" applyAlignment="1" applyProtection="1">
      <alignment horizontal="left" vertical="center" wrapText="1"/>
      <protection locked="0"/>
    </xf>
    <xf numFmtId="0" fontId="7" fillId="0" borderId="3" xfId="0" quotePrefix="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1" fontId="7" fillId="0" borderId="8" xfId="9" applyNumberFormat="1" applyFont="1" applyBorder="1" applyAlignment="1">
      <alignment horizontal="center" vertical="top"/>
    </xf>
    <xf numFmtId="0" fontId="8" fillId="7" borderId="1" xfId="0" applyFont="1" applyFill="1" applyBorder="1" applyAlignment="1" applyProtection="1">
      <alignment horizontal="left" vertical="center"/>
      <protection locked="0"/>
    </xf>
    <xf numFmtId="0" fontId="8" fillId="7" borderId="10"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0" fontId="7" fillId="0" borderId="1"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8" fillId="0" borderId="1" xfId="0" applyFont="1" applyBorder="1" applyAlignment="1" applyProtection="1">
      <alignment horizontal="left"/>
      <protection locked="0"/>
    </xf>
    <xf numFmtId="49" fontId="7" fillId="0" borderId="1" xfId="0" applyNumberFormat="1" applyFont="1" applyFill="1" applyBorder="1" applyAlignment="1">
      <alignment horizontal="left" vertical="center" wrapText="1" shrinkToFit="1"/>
    </xf>
    <xf numFmtId="49" fontId="7" fillId="0" borderId="8" xfId="0" applyNumberFormat="1" applyFont="1" applyFill="1" applyBorder="1" applyAlignment="1">
      <alignment horizontal="center" vertical="center"/>
    </xf>
    <xf numFmtId="0" fontId="7" fillId="0" borderId="1" xfId="0" applyFont="1" applyBorder="1" applyAlignment="1" applyProtection="1">
      <alignment horizontal="left" vertical="center" wrapText="1"/>
      <protection locked="0"/>
    </xf>
    <xf numFmtId="4" fontId="7" fillId="2" borderId="23" xfId="6" applyNumberFormat="1" applyFont="1" applyFill="1" applyBorder="1" applyAlignment="1" applyProtection="1">
      <alignment horizontal="right" vertical="center"/>
    </xf>
    <xf numFmtId="4" fontId="7" fillId="2" borderId="36" xfId="6" applyNumberFormat="1" applyFont="1" applyFill="1" applyBorder="1" applyAlignment="1" applyProtection="1">
      <alignment horizontal="right" vertical="center"/>
    </xf>
    <xf numFmtId="4" fontId="11" fillId="0" borderId="17" xfId="0" applyNumberFormat="1" applyFont="1" applyBorder="1" applyAlignment="1">
      <alignment horizontal="center" vertical="center"/>
    </xf>
    <xf numFmtId="4" fontId="11" fillId="0" borderId="18" xfId="0" applyNumberFormat="1" applyFont="1" applyBorder="1" applyAlignment="1">
      <alignment horizontal="center" vertical="center"/>
    </xf>
    <xf numFmtId="4" fontId="7" fillId="2" borderId="17" xfId="9" applyNumberFormat="1" applyFont="1" applyFill="1" applyBorder="1" applyAlignment="1">
      <alignment horizontal="right" vertical="center"/>
    </xf>
    <xf numFmtId="4" fontId="7" fillId="2" borderId="18" xfId="9" applyNumberFormat="1" applyFont="1" applyFill="1" applyBorder="1" applyAlignment="1">
      <alignment horizontal="right" vertical="center"/>
    </xf>
    <xf numFmtId="0" fontId="7" fillId="0" borderId="1" xfId="0" quotePrefix="1" applyFont="1" applyFill="1" applyBorder="1" applyAlignment="1" applyProtection="1">
      <alignment horizontal="left" vertical="center" wrapText="1"/>
      <protection locked="0"/>
    </xf>
    <xf numFmtId="49" fontId="7" fillId="0" borderId="1" xfId="0" applyNumberFormat="1" applyFont="1" applyBorder="1" applyAlignment="1">
      <alignment horizontal="left" vertical="center" wrapText="1"/>
    </xf>
    <xf numFmtId="49" fontId="8" fillId="7" borderId="1" xfId="0" applyNumberFormat="1" applyFont="1" applyFill="1" applyBorder="1" applyAlignment="1">
      <alignment horizontal="left" vertical="center" wrapText="1" shrinkToFit="1"/>
    </xf>
    <xf numFmtId="49" fontId="8" fillId="7" borderId="10" xfId="0" applyNumberFormat="1" applyFont="1" applyFill="1" applyBorder="1" applyAlignment="1">
      <alignment horizontal="left" vertical="center" wrapText="1" shrinkToFit="1"/>
    </xf>
    <xf numFmtId="2" fontId="7" fillId="0" borderId="2" xfId="9" applyNumberFormat="1" applyFont="1" applyBorder="1" applyAlignment="1">
      <alignment horizontal="left" vertical="center" wrapText="1"/>
    </xf>
    <xf numFmtId="2" fontId="7" fillId="0" borderId="3" xfId="9" applyNumberFormat="1" applyFont="1" applyBorder="1" applyAlignment="1">
      <alignment horizontal="left" vertical="center" wrapText="1"/>
    </xf>
    <xf numFmtId="0" fontId="8" fillId="7" borderId="2" xfId="0" applyFont="1" applyFill="1" applyBorder="1" applyAlignment="1" applyProtection="1">
      <alignment horizontal="left" vertical="center"/>
      <protection locked="0"/>
    </xf>
    <xf numFmtId="0" fontId="8" fillId="7" borderId="4" xfId="0" applyFont="1" applyFill="1" applyBorder="1" applyAlignment="1" applyProtection="1">
      <alignment horizontal="left" vertical="center"/>
      <protection locked="0"/>
    </xf>
    <xf numFmtId="0" fontId="8" fillId="7" borderId="9" xfId="0" applyFont="1" applyFill="1" applyBorder="1" applyAlignment="1" applyProtection="1">
      <alignment horizontal="left" vertical="center"/>
      <protection locked="0"/>
    </xf>
    <xf numFmtId="49" fontId="8" fillId="0" borderId="2" xfId="0" applyNumberFormat="1" applyFont="1" applyFill="1" applyBorder="1" applyAlignment="1">
      <alignment horizontal="left" vertical="center" wrapText="1" shrinkToFit="1"/>
    </xf>
    <xf numFmtId="49" fontId="8" fillId="0" borderId="4" xfId="0" applyNumberFormat="1" applyFont="1" applyFill="1" applyBorder="1" applyAlignment="1">
      <alignment horizontal="left" vertical="center" wrapText="1" shrinkToFit="1"/>
    </xf>
    <xf numFmtId="49" fontId="8" fillId="0" borderId="3" xfId="0" applyNumberFormat="1" applyFont="1" applyFill="1" applyBorder="1" applyAlignment="1">
      <alignment horizontal="left" vertical="center" wrapText="1" shrinkToFit="1"/>
    </xf>
    <xf numFmtId="49" fontId="7" fillId="0" borderId="2" xfId="0" applyNumberFormat="1" applyFont="1" applyFill="1" applyBorder="1" applyAlignment="1">
      <alignment horizontal="left" vertical="center" wrapText="1" shrinkToFit="1"/>
    </xf>
    <xf numFmtId="49" fontId="7" fillId="0" borderId="4" xfId="0" applyNumberFormat="1" applyFont="1" applyFill="1" applyBorder="1" applyAlignment="1">
      <alignment horizontal="left" vertical="center" wrapText="1" shrinkToFit="1"/>
    </xf>
    <xf numFmtId="49" fontId="7" fillId="0" borderId="9" xfId="0" applyNumberFormat="1" applyFont="1" applyFill="1" applyBorder="1" applyAlignment="1">
      <alignment horizontal="left" vertical="center" wrapText="1" shrinkToFi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8" fillId="0" borderId="1" xfId="0" applyFont="1" applyBorder="1" applyAlignment="1">
      <alignment horizontal="left" vertical="center"/>
    </xf>
    <xf numFmtId="49" fontId="8" fillId="0" borderId="1" xfId="0" applyNumberFormat="1" applyFont="1" applyFill="1" applyBorder="1" applyAlignment="1">
      <alignment horizontal="left" vertical="center" wrapText="1" shrinkToFit="1"/>
    </xf>
    <xf numFmtId="0" fontId="8" fillId="7" borderId="1" xfId="0" applyFont="1" applyFill="1" applyBorder="1" applyAlignment="1">
      <alignment horizontal="left" vertical="center"/>
    </xf>
    <xf numFmtId="0" fontId="8" fillId="7" borderId="10" xfId="0" applyFont="1" applyFill="1" applyBorder="1" applyAlignment="1">
      <alignment horizontal="left" vertical="center"/>
    </xf>
    <xf numFmtId="49" fontId="8" fillId="0" borderId="1" xfId="0" applyNumberFormat="1" applyFont="1" applyFill="1" applyBorder="1" applyAlignment="1">
      <alignment horizontal="left" vertical="top" wrapText="1" shrinkToFit="1"/>
    </xf>
    <xf numFmtId="0" fontId="40" fillId="0" borderId="0" xfId="6" applyFont="1" applyAlignment="1" applyProtection="1">
      <alignment horizontal="left" vertical="top" wrapText="1"/>
    </xf>
    <xf numFmtId="49" fontId="40" fillId="0" borderId="0" xfId="6" applyNumberFormat="1" applyFont="1" applyFill="1" applyBorder="1" applyAlignment="1" applyProtection="1">
      <alignment horizontal="left" vertical="top" wrapText="1"/>
    </xf>
    <xf numFmtId="49" fontId="40" fillId="0" borderId="0" xfId="6" applyNumberFormat="1" applyFont="1" applyAlignment="1" applyProtection="1">
      <alignment horizontal="left" vertical="top" wrapText="1"/>
    </xf>
    <xf numFmtId="0" fontId="39" fillId="0" borderId="0" xfId="6" applyFont="1" applyFill="1" applyBorder="1" applyAlignment="1" applyProtection="1">
      <alignment horizontal="left" vertical="center" wrapText="1"/>
    </xf>
    <xf numFmtId="0" fontId="7" fillId="0" borderId="1"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9" fillId="8" borderId="1" xfId="0" applyFont="1" applyFill="1" applyBorder="1" applyAlignment="1" applyProtection="1">
      <alignment horizontal="left" vertical="center" wrapText="1"/>
    </xf>
    <xf numFmtId="0" fontId="9" fillId="8" borderId="10" xfId="0" applyFont="1" applyFill="1" applyBorder="1" applyAlignment="1" applyProtection="1">
      <alignment horizontal="left" vertical="center" wrapText="1"/>
    </xf>
    <xf numFmtId="0" fontId="12" fillId="0" borderId="1" xfId="0" applyFont="1" applyFill="1" applyBorder="1" applyAlignment="1" applyProtection="1">
      <alignment horizontal="left" vertical="top" wrapText="1"/>
    </xf>
    <xf numFmtId="2" fontId="12" fillId="0" borderId="8" xfId="0" applyNumberFormat="1" applyFont="1" applyFill="1" applyBorder="1" applyAlignment="1" applyProtection="1">
      <alignment horizontal="center" vertical="center"/>
    </xf>
    <xf numFmtId="2" fontId="12" fillId="0" borderId="20" xfId="0" applyNumberFormat="1" applyFont="1" applyFill="1" applyBorder="1" applyAlignment="1" applyProtection="1">
      <alignment horizontal="center" vertical="center"/>
      <protection locked="0"/>
    </xf>
    <xf numFmtId="2" fontId="12" fillId="0" borderId="22" xfId="0" applyNumberFormat="1" applyFont="1" applyFill="1" applyBorder="1" applyAlignment="1" applyProtection="1">
      <alignment horizontal="center" vertical="center"/>
      <protection locked="0"/>
    </xf>
    <xf numFmtId="0" fontId="12" fillId="0" borderId="1" xfId="0" applyNumberFormat="1" applyFont="1" applyBorder="1" applyAlignment="1" applyProtection="1">
      <alignment horizontal="left" vertical="center"/>
    </xf>
    <xf numFmtId="0" fontId="9" fillId="8" borderId="1" xfId="0" applyFont="1" applyFill="1" applyBorder="1" applyAlignment="1" applyProtection="1">
      <alignment horizontal="left"/>
    </xf>
    <xf numFmtId="0" fontId="9" fillId="8" borderId="10" xfId="0" applyFont="1" applyFill="1" applyBorder="1" applyAlignment="1" applyProtection="1">
      <alignment horizontal="left"/>
    </xf>
    <xf numFmtId="0" fontId="9" fillId="8" borderId="1" xfId="0" applyFont="1" applyFill="1" applyBorder="1" applyAlignment="1" applyProtection="1">
      <alignment horizontal="left" vertical="center"/>
    </xf>
    <xf numFmtId="0" fontId="9" fillId="8" borderId="10" xfId="0" applyFont="1" applyFill="1" applyBorder="1" applyAlignment="1" applyProtection="1">
      <alignment horizontal="left" vertical="center"/>
    </xf>
    <xf numFmtId="0" fontId="12" fillId="0" borderId="8"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1" xfId="0" applyNumberFormat="1" applyFont="1" applyFill="1" applyBorder="1" applyAlignment="1" applyProtection="1">
      <alignment horizontal="left" vertical="top" wrapText="1"/>
    </xf>
    <xf numFmtId="2" fontId="7" fillId="0" borderId="8" xfId="0" applyNumberFormat="1" applyFont="1" applyFill="1" applyBorder="1" applyAlignment="1" applyProtection="1">
      <alignment horizontal="center" vertical="center"/>
      <protection locked="0"/>
    </xf>
    <xf numFmtId="0" fontId="12" fillId="0" borderId="2" xfId="0" applyFont="1" applyFill="1" applyBorder="1" applyAlignment="1" applyProtection="1">
      <alignment horizontal="left" vertical="top" wrapText="1"/>
    </xf>
    <xf numFmtId="0" fontId="12" fillId="0" borderId="3" xfId="0" applyFont="1" applyFill="1" applyBorder="1" applyAlignment="1" applyProtection="1">
      <alignment horizontal="left" vertical="top" wrapText="1"/>
    </xf>
    <xf numFmtId="0" fontId="9" fillId="0" borderId="2"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2" fontId="12" fillId="0" borderId="8" xfId="0" applyNumberFormat="1" applyFont="1" applyFill="1" applyBorder="1" applyAlignment="1" applyProtection="1">
      <alignment horizontal="center" vertical="center" wrapText="1"/>
      <protection locked="0"/>
    </xf>
    <xf numFmtId="0" fontId="42" fillId="8" borderId="1" xfId="0" applyFont="1" applyFill="1" applyBorder="1" applyAlignment="1" applyProtection="1">
      <alignment horizontal="left" vertical="center" wrapText="1"/>
    </xf>
    <xf numFmtId="0" fontId="42" fillId="8" borderId="10" xfId="0" applyFont="1" applyFill="1" applyBorder="1" applyAlignment="1" applyProtection="1">
      <alignment horizontal="left" vertical="center" wrapText="1"/>
    </xf>
    <xf numFmtId="4" fontId="12" fillId="0" borderId="1" xfId="0" applyNumberFormat="1" applyFont="1" applyFill="1" applyBorder="1" applyAlignment="1" applyProtection="1">
      <alignment horizontal="center" vertical="center" wrapText="1"/>
      <protection locked="0"/>
    </xf>
    <xf numFmtId="4" fontId="0" fillId="2" borderId="17" xfId="0" applyNumberFormat="1" applyFill="1" applyBorder="1" applyAlignment="1">
      <alignment horizontal="right" vertical="center"/>
    </xf>
    <xf numFmtId="4" fontId="0" fillId="2" borderId="19" xfId="0" applyNumberFormat="1" applyFill="1" applyBorder="1" applyAlignment="1">
      <alignment horizontal="right" vertical="center"/>
    </xf>
    <xf numFmtId="4" fontId="0" fillId="2" borderId="18" xfId="0" applyNumberFormat="1" applyFill="1" applyBorder="1" applyAlignment="1">
      <alignment horizontal="right" vertical="center"/>
    </xf>
    <xf numFmtId="4" fontId="0" fillId="2" borderId="23" xfId="0" applyNumberFormat="1" applyFill="1" applyBorder="1" applyAlignment="1">
      <alignment horizontal="right" vertical="center"/>
    </xf>
    <xf numFmtId="4" fontId="0" fillId="2" borderId="35" xfId="0" applyNumberFormat="1" applyFill="1" applyBorder="1" applyAlignment="1">
      <alignment horizontal="right" vertical="center"/>
    </xf>
    <xf numFmtId="4" fontId="0" fillId="2" borderId="36" xfId="0" applyNumberFormat="1" applyFill="1" applyBorder="1" applyAlignment="1">
      <alignment horizontal="right" vertical="center"/>
    </xf>
    <xf numFmtId="4" fontId="0" fillId="2" borderId="10" xfId="0" applyNumberFormat="1" applyFill="1" applyBorder="1" applyAlignment="1">
      <alignment horizontal="right" vertical="center"/>
    </xf>
    <xf numFmtId="0" fontId="12" fillId="0" borderId="8" xfId="0" applyFont="1" applyFill="1" applyBorder="1" applyAlignment="1" applyProtection="1">
      <alignment horizontal="center" vertical="center"/>
      <protection locked="0"/>
    </xf>
    <xf numFmtId="4" fontId="12" fillId="0" borderId="1" xfId="0" applyNumberFormat="1" applyFont="1" applyFill="1" applyBorder="1" applyAlignment="1" applyProtection="1">
      <alignment horizontal="center" vertical="center"/>
    </xf>
    <xf numFmtId="4" fontId="0" fillId="2" borderId="1" xfId="0" applyNumberFormat="1" applyFill="1" applyBorder="1" applyAlignment="1">
      <alignment horizontal="right" vertical="center"/>
    </xf>
    <xf numFmtId="0" fontId="12" fillId="0" borderId="20"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9" fillId="0" borderId="2" xfId="0" applyFont="1" applyFill="1" applyBorder="1" applyAlignment="1" applyProtection="1">
      <alignment horizontal="left" wrapText="1"/>
    </xf>
    <xf numFmtId="0" fontId="9" fillId="0" borderId="4" xfId="0" applyFont="1" applyFill="1" applyBorder="1" applyAlignment="1" applyProtection="1">
      <alignment horizontal="left" wrapText="1"/>
    </xf>
    <xf numFmtId="0" fontId="9" fillId="0" borderId="3" xfId="0" applyFont="1" applyFill="1" applyBorder="1" applyAlignment="1" applyProtection="1">
      <alignment horizontal="left" wrapText="1"/>
    </xf>
    <xf numFmtId="0" fontId="42" fillId="8" borderId="2" xfId="0" applyFont="1" applyFill="1" applyBorder="1" applyAlignment="1" applyProtection="1">
      <alignment horizontal="left" vertical="center" wrapText="1"/>
    </xf>
    <xf numFmtId="0" fontId="42" fillId="8" borderId="4" xfId="0" applyFont="1" applyFill="1" applyBorder="1" applyAlignment="1" applyProtection="1">
      <alignment horizontal="left" vertical="center" wrapText="1"/>
    </xf>
    <xf numFmtId="0" fontId="42" fillId="8" borderId="9"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44" fillId="0" borderId="2" xfId="0" applyFont="1" applyFill="1" applyBorder="1" applyAlignment="1" applyProtection="1">
      <alignment horizontal="left" vertical="center" wrapText="1"/>
    </xf>
    <xf numFmtId="0" fontId="44" fillId="0" borderId="3" xfId="0" applyFont="1" applyFill="1" applyBorder="1" applyAlignment="1" applyProtection="1">
      <alignment horizontal="left" vertical="center" wrapText="1"/>
    </xf>
    <xf numFmtId="0" fontId="12" fillId="0" borderId="2" xfId="0" applyNumberFormat="1" applyFont="1" applyFill="1" applyBorder="1" applyAlignment="1" applyProtection="1">
      <alignment horizontal="left" vertical="center" wrapText="1"/>
      <protection locked="0"/>
    </xf>
    <xf numFmtId="0" fontId="12" fillId="0" borderId="3" xfId="0" applyNumberFormat="1" applyFont="1" applyFill="1" applyBorder="1" applyAlignment="1" applyProtection="1">
      <alignment horizontal="left" vertical="center" wrapText="1"/>
      <protection locked="0"/>
    </xf>
    <xf numFmtId="0" fontId="9" fillId="0" borderId="1" xfId="0" applyFont="1" applyFill="1" applyBorder="1" applyAlignment="1" applyProtection="1">
      <alignment horizontal="left" wrapText="1"/>
    </xf>
    <xf numFmtId="0" fontId="42" fillId="0" borderId="12" xfId="0" applyFont="1" applyFill="1" applyBorder="1" applyAlignment="1" applyProtection="1">
      <alignment horizontal="left" wrapText="1"/>
    </xf>
    <xf numFmtId="0" fontId="42" fillId="0" borderId="13" xfId="0" applyFont="1" applyFill="1" applyBorder="1" applyAlignment="1" applyProtection="1">
      <alignment horizontal="left" wrapText="1"/>
    </xf>
    <xf numFmtId="0" fontId="42" fillId="0" borderId="14" xfId="0" applyFont="1" applyFill="1" applyBorder="1" applyAlignment="1" applyProtection="1">
      <alignment horizontal="left" wrapText="1"/>
    </xf>
    <xf numFmtId="2" fontId="43" fillId="0" borderId="20" xfId="0" applyNumberFormat="1" applyFont="1" applyBorder="1" applyAlignment="1" applyProtection="1">
      <alignment horizontal="center" vertical="center"/>
    </xf>
    <xf numFmtId="2" fontId="43" fillId="0" borderId="21" xfId="0" applyNumberFormat="1" applyFont="1" applyBorder="1" applyAlignment="1" applyProtection="1">
      <alignment horizontal="center" vertical="center"/>
    </xf>
    <xf numFmtId="2" fontId="43" fillId="0" borderId="22" xfId="0" applyNumberFormat="1" applyFont="1" applyBorder="1" applyAlignment="1" applyProtection="1">
      <alignment horizontal="center" vertical="center"/>
    </xf>
    <xf numFmtId="0" fontId="49" fillId="0" borderId="0" xfId="12" applyFont="1" applyFill="1" applyBorder="1" applyAlignment="1">
      <alignment horizontal="left" vertical="top"/>
    </xf>
    <xf numFmtId="0" fontId="51" fillId="0" borderId="0" xfId="6" applyFont="1" applyFill="1" applyBorder="1" applyAlignment="1">
      <alignment horizontal="left" vertical="top"/>
    </xf>
    <xf numFmtId="169" fontId="40" fillId="0" borderId="0" xfId="13" applyNumberFormat="1" applyFont="1" applyFill="1" applyBorder="1" applyAlignment="1">
      <alignment horizontal="left" vertical="top" wrapText="1"/>
      <protection locked="0"/>
    </xf>
    <xf numFmtId="1" fontId="40" fillId="0" borderId="0" xfId="6" applyNumberFormat="1" applyFont="1" applyFill="1" applyBorder="1" applyAlignment="1">
      <alignment horizontal="left" vertical="top" wrapText="1"/>
    </xf>
    <xf numFmtId="0" fontId="43" fillId="0" borderId="1" xfId="0" applyFont="1" applyBorder="1" applyAlignment="1" applyProtection="1">
      <alignment horizontal="left" vertical="center" wrapText="1"/>
    </xf>
    <xf numFmtId="169" fontId="40" fillId="0" borderId="0" xfId="13" applyNumberFormat="1" applyFont="1" applyFill="1" applyBorder="1" applyAlignment="1">
      <alignment horizontal="justify" vertical="top" wrapText="1"/>
      <protection locked="0"/>
    </xf>
    <xf numFmtId="169" fontId="39" fillId="0" borderId="0" xfId="13" applyNumberFormat="1" applyFont="1" applyFill="1" applyBorder="1" applyAlignment="1">
      <alignment horizontal="justify" vertical="top" wrapText="1"/>
      <protection locked="0"/>
    </xf>
    <xf numFmtId="0" fontId="39" fillId="0" borderId="0" xfId="12" applyFont="1" applyFill="1" applyBorder="1" applyAlignment="1">
      <alignment horizontal="left" vertical="top"/>
    </xf>
    <xf numFmtId="169" fontId="39" fillId="0" borderId="0" xfId="13" applyNumberFormat="1" applyFont="1" applyFill="1" applyBorder="1" applyAlignment="1">
      <alignment horizontal="left" vertical="top" wrapText="1"/>
      <protection locked="0"/>
    </xf>
    <xf numFmtId="169" fontId="51" fillId="0" borderId="0" xfId="13" applyNumberFormat="1" applyFont="1" applyFill="1" applyBorder="1" applyAlignment="1">
      <alignment horizontal="left" vertical="top" wrapText="1"/>
      <protection locked="0"/>
    </xf>
    <xf numFmtId="169" fontId="51" fillId="0" borderId="0" xfId="13" applyNumberFormat="1" applyFont="1" applyFill="1" applyBorder="1" applyAlignment="1">
      <alignment horizontal="left" vertical="top"/>
      <protection locked="0"/>
    </xf>
    <xf numFmtId="0" fontId="52" fillId="0" borderId="0" xfId="0" applyFont="1" applyFill="1" applyBorder="1" applyAlignment="1">
      <alignment horizontal="left" vertical="top" wrapText="1"/>
    </xf>
    <xf numFmtId="0" fontId="11" fillId="0" borderId="1" xfId="0" applyFont="1" applyFill="1" applyBorder="1" applyAlignment="1">
      <alignment horizontal="left" vertical="center" wrapText="1"/>
    </xf>
    <xf numFmtId="0" fontId="0" fillId="0" borderId="8" xfId="0" applyBorder="1" applyAlignment="1">
      <alignment horizontal="center" vertical="center"/>
    </xf>
    <xf numFmtId="0" fontId="0" fillId="0" borderId="1" xfId="0" applyBorder="1" applyAlignment="1">
      <alignment horizontal="center" vertical="center"/>
    </xf>
    <xf numFmtId="4" fontId="11" fillId="0" borderId="1" xfId="0" applyNumberFormat="1" applyFont="1" applyFill="1" applyBorder="1" applyAlignment="1">
      <alignment horizontal="center" vertical="center"/>
    </xf>
  </cellXfs>
  <cellStyles count="17">
    <cellStyle name="jm" xfId="15"/>
    <cellStyle name="kol" xfId="16"/>
    <cellStyle name="Normal 14" xfId="10"/>
    <cellStyle name="Normal 2" xfId="12"/>
    <cellStyle name="Normal_KA-DOM" xfId="7"/>
    <cellStyle name="Normalno" xfId="0" builtinId="0"/>
    <cellStyle name="Obično 15" xfId="3"/>
    <cellStyle name="Obično 2" xfId="2"/>
    <cellStyle name="Obično 3" xfId="8"/>
    <cellStyle name="Obično 5 2" xfId="6"/>
    <cellStyle name="Obično_Sheet2" xfId="9"/>
    <cellStyle name="Obično_ZD 1- ZD 2. - OSNOVNI TROŠK." xfId="4"/>
    <cellStyle name="opis" xfId="14"/>
    <cellStyle name="st" xfId="13"/>
    <cellStyle name="Standard 2" xfId="1"/>
    <cellStyle name="Style 1 3" xfId="11"/>
    <cellStyle name="Zarez 3" xfId="5"/>
  </cellStyles>
  <dxfs count="0"/>
  <tableStyles count="0" defaultTableStyle="TableStyleMedium2" defaultPivotStyle="PivotStyleLight16"/>
  <colors>
    <mruColors>
      <color rgb="FFFFD3A7"/>
      <color rgb="FFCC6600"/>
      <color rgb="FFF6E6F0"/>
      <color rgb="FFF2DAE9"/>
      <color rgb="FFE0A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80010</xdr:colOff>
      <xdr:row>185</xdr:row>
      <xdr:rowOff>0</xdr:rowOff>
    </xdr:from>
    <xdr:ext cx="184731" cy="264560"/>
    <xdr:sp macro="" textlink="">
      <xdr:nvSpPr>
        <xdr:cNvPr id="2" name="Text Box 1682">
          <a:extLst>
            <a:ext uri="{FF2B5EF4-FFF2-40B4-BE49-F238E27FC236}">
              <a16:creationId xmlns:a16="http://schemas.microsoft.com/office/drawing/2014/main" xmlns="" id="{A79383FC-F513-4E86-A9E0-7C78BBA1B30B}"/>
            </a:ext>
          </a:extLst>
        </xdr:cNvPr>
        <xdr:cNvSpPr txBox="1"/>
      </xdr:nvSpPr>
      <xdr:spPr>
        <a:xfrm>
          <a:off x="5042535" y="1233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118027</xdr:colOff>
      <xdr:row>184</xdr:row>
      <xdr:rowOff>0</xdr:rowOff>
    </xdr:from>
    <xdr:ext cx="184731" cy="264560"/>
    <xdr:sp macro="" textlink="">
      <xdr:nvSpPr>
        <xdr:cNvPr id="3" name="Text Box 1683">
          <a:extLst>
            <a:ext uri="{FF2B5EF4-FFF2-40B4-BE49-F238E27FC236}">
              <a16:creationId xmlns:a16="http://schemas.microsoft.com/office/drawing/2014/main" xmlns="" id="{805D823A-76CD-412F-B361-DE852ED1AB85}"/>
            </a:ext>
          </a:extLst>
        </xdr:cNvPr>
        <xdr:cNvSpPr txBox="1"/>
      </xdr:nvSpPr>
      <xdr:spPr>
        <a:xfrm>
          <a:off x="4299502" y="1233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217170</xdr:colOff>
      <xdr:row>119</xdr:row>
      <xdr:rowOff>0</xdr:rowOff>
    </xdr:from>
    <xdr:ext cx="923878" cy="267103"/>
    <xdr:sp macro="" textlink="">
      <xdr:nvSpPr>
        <xdr:cNvPr id="4" name="TextBox 99">
          <a:extLst>
            <a:ext uri="{FF2B5EF4-FFF2-40B4-BE49-F238E27FC236}">
              <a16:creationId xmlns:a16="http://schemas.microsoft.com/office/drawing/2014/main" xmlns="" id="{F613D7E3-08EC-46AE-BBEB-BFD2A2F52E8A}"/>
            </a:ext>
          </a:extLst>
        </xdr:cNvPr>
        <xdr:cNvSpPr txBox="1"/>
      </xdr:nvSpPr>
      <xdr:spPr>
        <a:xfrm>
          <a:off x="4398645" y="87610950"/>
          <a:ext cx="923878" cy="267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7103"/>
    <xdr:sp macro="" textlink="">
      <xdr:nvSpPr>
        <xdr:cNvPr id="5" name="TextBox 100">
          <a:extLst>
            <a:ext uri="{FF2B5EF4-FFF2-40B4-BE49-F238E27FC236}">
              <a16:creationId xmlns:a16="http://schemas.microsoft.com/office/drawing/2014/main" xmlns="" id="{CD7689AA-4501-4A42-87B4-836BBD6BD7A7}"/>
            </a:ext>
          </a:extLst>
        </xdr:cNvPr>
        <xdr:cNvSpPr txBox="1"/>
      </xdr:nvSpPr>
      <xdr:spPr>
        <a:xfrm>
          <a:off x="4398645" y="87610950"/>
          <a:ext cx="923878" cy="267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6" name="TextBox 101">
          <a:extLst>
            <a:ext uri="{FF2B5EF4-FFF2-40B4-BE49-F238E27FC236}">
              <a16:creationId xmlns:a16="http://schemas.microsoft.com/office/drawing/2014/main" xmlns="" id="{B5FCFC43-5DAB-40E2-843D-782A93B8510F}"/>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7" name="TextBox 102">
          <a:extLst>
            <a:ext uri="{FF2B5EF4-FFF2-40B4-BE49-F238E27FC236}">
              <a16:creationId xmlns:a16="http://schemas.microsoft.com/office/drawing/2014/main" xmlns="" id="{7C490F60-29C6-4CA4-9F0B-82EB6E94A8C7}"/>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80010</xdr:colOff>
      <xdr:row>185</xdr:row>
      <xdr:rowOff>0</xdr:rowOff>
    </xdr:from>
    <xdr:ext cx="184731" cy="264560"/>
    <xdr:sp macro="" textlink="">
      <xdr:nvSpPr>
        <xdr:cNvPr id="8" name="Text Box 1682">
          <a:extLst>
            <a:ext uri="{FF2B5EF4-FFF2-40B4-BE49-F238E27FC236}">
              <a16:creationId xmlns:a16="http://schemas.microsoft.com/office/drawing/2014/main" xmlns="" id="{4A04073C-54E6-41EE-9F4D-D90DB30C9690}"/>
            </a:ext>
          </a:extLst>
        </xdr:cNvPr>
        <xdr:cNvSpPr txBox="1"/>
      </xdr:nvSpPr>
      <xdr:spPr>
        <a:xfrm>
          <a:off x="5042535" y="1233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118027</xdr:colOff>
      <xdr:row>184</xdr:row>
      <xdr:rowOff>0</xdr:rowOff>
    </xdr:from>
    <xdr:ext cx="184731" cy="264560"/>
    <xdr:sp macro="" textlink="">
      <xdr:nvSpPr>
        <xdr:cNvPr id="9" name="Text Box 1683">
          <a:extLst>
            <a:ext uri="{FF2B5EF4-FFF2-40B4-BE49-F238E27FC236}">
              <a16:creationId xmlns:a16="http://schemas.microsoft.com/office/drawing/2014/main" xmlns="" id="{084857A2-7F50-4ED8-82A0-E05BB7E47D89}"/>
            </a:ext>
          </a:extLst>
        </xdr:cNvPr>
        <xdr:cNvSpPr txBox="1"/>
      </xdr:nvSpPr>
      <xdr:spPr>
        <a:xfrm>
          <a:off x="4299502" y="12337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215265</xdr:colOff>
      <xdr:row>57</xdr:row>
      <xdr:rowOff>0</xdr:rowOff>
    </xdr:from>
    <xdr:ext cx="923978" cy="264560"/>
    <xdr:sp macro="" textlink="">
      <xdr:nvSpPr>
        <xdr:cNvPr id="10" name="TextBox 465">
          <a:extLst>
            <a:ext uri="{FF2B5EF4-FFF2-40B4-BE49-F238E27FC236}">
              <a16:creationId xmlns:a16="http://schemas.microsoft.com/office/drawing/2014/main" xmlns="" id="{E8870898-DD8E-478F-B5A3-A86C467B40AE}"/>
            </a:ext>
          </a:extLst>
        </xdr:cNvPr>
        <xdr:cNvSpPr txBox="1"/>
      </xdr:nvSpPr>
      <xdr:spPr>
        <a:xfrm>
          <a:off x="4396740" y="354044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57</xdr:row>
      <xdr:rowOff>0</xdr:rowOff>
    </xdr:from>
    <xdr:ext cx="923978" cy="264560"/>
    <xdr:sp macro="" textlink="">
      <xdr:nvSpPr>
        <xdr:cNvPr id="11" name="TextBox 466">
          <a:extLst>
            <a:ext uri="{FF2B5EF4-FFF2-40B4-BE49-F238E27FC236}">
              <a16:creationId xmlns:a16="http://schemas.microsoft.com/office/drawing/2014/main" xmlns="" id="{9208E0F5-8BF0-4386-BC55-91968AE62DC8}"/>
            </a:ext>
          </a:extLst>
        </xdr:cNvPr>
        <xdr:cNvSpPr txBox="1"/>
      </xdr:nvSpPr>
      <xdr:spPr>
        <a:xfrm>
          <a:off x="4396740" y="354044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57</xdr:row>
      <xdr:rowOff>0</xdr:rowOff>
    </xdr:from>
    <xdr:ext cx="923978" cy="264560"/>
    <xdr:sp macro="" textlink="">
      <xdr:nvSpPr>
        <xdr:cNvPr id="12" name="TextBox 467">
          <a:extLst>
            <a:ext uri="{FF2B5EF4-FFF2-40B4-BE49-F238E27FC236}">
              <a16:creationId xmlns:a16="http://schemas.microsoft.com/office/drawing/2014/main" xmlns="" id="{7EEC66A1-E202-4489-8E71-4BBEE8A34735}"/>
            </a:ext>
          </a:extLst>
        </xdr:cNvPr>
        <xdr:cNvSpPr txBox="1"/>
      </xdr:nvSpPr>
      <xdr:spPr>
        <a:xfrm>
          <a:off x="4396740" y="354044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57</xdr:row>
      <xdr:rowOff>0</xdr:rowOff>
    </xdr:from>
    <xdr:ext cx="923978" cy="272119"/>
    <xdr:sp macro="" textlink="">
      <xdr:nvSpPr>
        <xdr:cNvPr id="13" name="TextBox 468">
          <a:extLst>
            <a:ext uri="{FF2B5EF4-FFF2-40B4-BE49-F238E27FC236}">
              <a16:creationId xmlns:a16="http://schemas.microsoft.com/office/drawing/2014/main" xmlns="" id="{5EE9EF4E-4DF2-45F1-9A2E-C2A3C8E8666B}"/>
            </a:ext>
          </a:extLst>
        </xdr:cNvPr>
        <xdr:cNvSpPr txBox="1"/>
      </xdr:nvSpPr>
      <xdr:spPr>
        <a:xfrm>
          <a:off x="4396740" y="354044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57</xdr:row>
      <xdr:rowOff>0</xdr:rowOff>
    </xdr:from>
    <xdr:ext cx="923978" cy="264560"/>
    <xdr:sp macro="" textlink="">
      <xdr:nvSpPr>
        <xdr:cNvPr id="14" name="TextBox 469">
          <a:extLst>
            <a:ext uri="{FF2B5EF4-FFF2-40B4-BE49-F238E27FC236}">
              <a16:creationId xmlns:a16="http://schemas.microsoft.com/office/drawing/2014/main" xmlns="" id="{4AD79FE9-F546-4B24-B519-09D214F8B322}"/>
            </a:ext>
          </a:extLst>
        </xdr:cNvPr>
        <xdr:cNvSpPr txBox="1"/>
      </xdr:nvSpPr>
      <xdr:spPr>
        <a:xfrm>
          <a:off x="4396740" y="354044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57</xdr:row>
      <xdr:rowOff>0</xdr:rowOff>
    </xdr:from>
    <xdr:ext cx="923978" cy="272119"/>
    <xdr:sp macro="" textlink="">
      <xdr:nvSpPr>
        <xdr:cNvPr id="15" name="TextBox 470">
          <a:extLst>
            <a:ext uri="{FF2B5EF4-FFF2-40B4-BE49-F238E27FC236}">
              <a16:creationId xmlns:a16="http://schemas.microsoft.com/office/drawing/2014/main" xmlns="" id="{EA27E852-14BF-49AD-A391-0E6DCC72A8DA}"/>
            </a:ext>
          </a:extLst>
        </xdr:cNvPr>
        <xdr:cNvSpPr txBox="1"/>
      </xdr:nvSpPr>
      <xdr:spPr>
        <a:xfrm>
          <a:off x="4396740" y="354044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57</xdr:row>
      <xdr:rowOff>0</xdr:rowOff>
    </xdr:from>
    <xdr:ext cx="888536" cy="264560"/>
    <xdr:sp macro="" textlink="">
      <xdr:nvSpPr>
        <xdr:cNvPr id="16" name="TextBox 471">
          <a:extLst>
            <a:ext uri="{FF2B5EF4-FFF2-40B4-BE49-F238E27FC236}">
              <a16:creationId xmlns:a16="http://schemas.microsoft.com/office/drawing/2014/main" xmlns="" id="{2DA630DD-506B-4CEE-B003-2E27625D2E08}"/>
            </a:ext>
          </a:extLst>
        </xdr:cNvPr>
        <xdr:cNvSpPr txBox="1"/>
      </xdr:nvSpPr>
      <xdr:spPr>
        <a:xfrm>
          <a:off x="4402455" y="35404425"/>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57</xdr:row>
      <xdr:rowOff>0</xdr:rowOff>
    </xdr:from>
    <xdr:ext cx="888536" cy="272119"/>
    <xdr:sp macro="" textlink="">
      <xdr:nvSpPr>
        <xdr:cNvPr id="17" name="TextBox 472">
          <a:extLst>
            <a:ext uri="{FF2B5EF4-FFF2-40B4-BE49-F238E27FC236}">
              <a16:creationId xmlns:a16="http://schemas.microsoft.com/office/drawing/2014/main" xmlns="" id="{A64B893F-FB25-4EAC-81DA-2B25BCD56E64}"/>
            </a:ext>
          </a:extLst>
        </xdr:cNvPr>
        <xdr:cNvSpPr txBox="1"/>
      </xdr:nvSpPr>
      <xdr:spPr>
        <a:xfrm>
          <a:off x="4402455" y="354044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57</xdr:row>
      <xdr:rowOff>0</xdr:rowOff>
    </xdr:from>
    <xdr:ext cx="888536" cy="272119"/>
    <xdr:sp macro="" textlink="">
      <xdr:nvSpPr>
        <xdr:cNvPr id="18" name="TextBox 473">
          <a:extLst>
            <a:ext uri="{FF2B5EF4-FFF2-40B4-BE49-F238E27FC236}">
              <a16:creationId xmlns:a16="http://schemas.microsoft.com/office/drawing/2014/main" xmlns="" id="{58CDCF14-84C9-454F-BD77-461583377094}"/>
            </a:ext>
          </a:extLst>
        </xdr:cNvPr>
        <xdr:cNvSpPr txBox="1"/>
      </xdr:nvSpPr>
      <xdr:spPr>
        <a:xfrm>
          <a:off x="4402455" y="354044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19" name="TextBox 474">
          <a:extLst>
            <a:ext uri="{FF2B5EF4-FFF2-40B4-BE49-F238E27FC236}">
              <a16:creationId xmlns:a16="http://schemas.microsoft.com/office/drawing/2014/main" xmlns="" id="{8C7920F2-F1C1-4148-A2A9-60874403EF65}"/>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20" name="TextBox 475">
          <a:extLst>
            <a:ext uri="{FF2B5EF4-FFF2-40B4-BE49-F238E27FC236}">
              <a16:creationId xmlns:a16="http://schemas.microsoft.com/office/drawing/2014/main" xmlns="" id="{6A1F2BFE-3EC8-43C1-A687-A7C06AE9F352}"/>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21" name="TextBox 476">
          <a:extLst>
            <a:ext uri="{FF2B5EF4-FFF2-40B4-BE49-F238E27FC236}">
              <a16:creationId xmlns:a16="http://schemas.microsoft.com/office/drawing/2014/main" xmlns="" id="{356976A8-2922-430F-84D4-AD042411A750}"/>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22" name="TextBox 477">
          <a:extLst>
            <a:ext uri="{FF2B5EF4-FFF2-40B4-BE49-F238E27FC236}">
              <a16:creationId xmlns:a16="http://schemas.microsoft.com/office/drawing/2014/main" xmlns="" id="{F1D60A0C-A02E-42D3-A5D8-CAF1822D85FC}"/>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119</xdr:row>
      <xdr:rowOff>0</xdr:rowOff>
    </xdr:from>
    <xdr:ext cx="916619" cy="264560"/>
    <xdr:sp macro="" textlink="">
      <xdr:nvSpPr>
        <xdr:cNvPr id="23" name="TextBox 184">
          <a:extLst>
            <a:ext uri="{FF2B5EF4-FFF2-40B4-BE49-F238E27FC236}">
              <a16:creationId xmlns:a16="http://schemas.microsoft.com/office/drawing/2014/main" xmlns="" id="{FDF9582D-9DE0-467E-A03F-2D23F0E145C6}"/>
            </a:ext>
          </a:extLst>
        </xdr:cNvPr>
        <xdr:cNvSpPr txBox="1"/>
      </xdr:nvSpPr>
      <xdr:spPr>
        <a:xfrm>
          <a:off x="4402455" y="87610950"/>
          <a:ext cx="9166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4" name="TextBox 499">
          <a:extLst>
            <a:ext uri="{FF2B5EF4-FFF2-40B4-BE49-F238E27FC236}">
              <a16:creationId xmlns:a16="http://schemas.microsoft.com/office/drawing/2014/main" xmlns="" id="{4E66700D-7B55-43E2-BE94-C64525729EB9}"/>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5" name="TextBox 500">
          <a:extLst>
            <a:ext uri="{FF2B5EF4-FFF2-40B4-BE49-F238E27FC236}">
              <a16:creationId xmlns:a16="http://schemas.microsoft.com/office/drawing/2014/main" xmlns="" id="{CD632D51-21B9-4910-82D2-56E8B1F9ACAF}"/>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6" name="TextBox 501">
          <a:extLst>
            <a:ext uri="{FF2B5EF4-FFF2-40B4-BE49-F238E27FC236}">
              <a16:creationId xmlns:a16="http://schemas.microsoft.com/office/drawing/2014/main" xmlns="" id="{67138F1F-1AAB-4B7E-8A54-59C77DF54E44}"/>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7" name="TextBox 502">
          <a:extLst>
            <a:ext uri="{FF2B5EF4-FFF2-40B4-BE49-F238E27FC236}">
              <a16:creationId xmlns:a16="http://schemas.microsoft.com/office/drawing/2014/main" xmlns="" id="{F5A98388-81F6-4EE0-A1EF-3D3617AF596E}"/>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8" name="TextBox 503">
          <a:extLst>
            <a:ext uri="{FF2B5EF4-FFF2-40B4-BE49-F238E27FC236}">
              <a16:creationId xmlns:a16="http://schemas.microsoft.com/office/drawing/2014/main" xmlns="" id="{89F2BFF8-CE6D-4BF2-B4F8-7256D56D52EB}"/>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119</xdr:row>
      <xdr:rowOff>0</xdr:rowOff>
    </xdr:from>
    <xdr:ext cx="923978" cy="264560"/>
    <xdr:sp macro="" textlink="">
      <xdr:nvSpPr>
        <xdr:cNvPr id="29" name="TextBox 504">
          <a:extLst>
            <a:ext uri="{FF2B5EF4-FFF2-40B4-BE49-F238E27FC236}">
              <a16:creationId xmlns:a16="http://schemas.microsoft.com/office/drawing/2014/main" xmlns="" id="{BE2A5541-36B1-4CED-9CB8-D06A3AB8C658}"/>
            </a:ext>
          </a:extLst>
        </xdr:cNvPr>
        <xdr:cNvSpPr txBox="1"/>
      </xdr:nvSpPr>
      <xdr:spPr>
        <a:xfrm>
          <a:off x="4396740" y="876109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119</xdr:row>
      <xdr:rowOff>0</xdr:rowOff>
    </xdr:from>
    <xdr:ext cx="888536" cy="264560"/>
    <xdr:sp macro="" textlink="">
      <xdr:nvSpPr>
        <xdr:cNvPr id="30" name="TextBox 505">
          <a:extLst>
            <a:ext uri="{FF2B5EF4-FFF2-40B4-BE49-F238E27FC236}">
              <a16:creationId xmlns:a16="http://schemas.microsoft.com/office/drawing/2014/main" xmlns="" id="{65F710A3-391F-4334-98FB-8D59E30B8B44}"/>
            </a:ext>
          </a:extLst>
        </xdr:cNvPr>
        <xdr:cNvSpPr txBox="1"/>
      </xdr:nvSpPr>
      <xdr:spPr>
        <a:xfrm>
          <a:off x="4402455" y="87610950"/>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119</xdr:row>
      <xdr:rowOff>0</xdr:rowOff>
    </xdr:from>
    <xdr:ext cx="888536" cy="264560"/>
    <xdr:sp macro="" textlink="">
      <xdr:nvSpPr>
        <xdr:cNvPr id="31" name="TextBox 506">
          <a:extLst>
            <a:ext uri="{FF2B5EF4-FFF2-40B4-BE49-F238E27FC236}">
              <a16:creationId xmlns:a16="http://schemas.microsoft.com/office/drawing/2014/main" xmlns="" id="{9D1C386A-AE03-492F-9E1B-763EF3148294}"/>
            </a:ext>
          </a:extLst>
        </xdr:cNvPr>
        <xdr:cNvSpPr txBox="1"/>
      </xdr:nvSpPr>
      <xdr:spPr>
        <a:xfrm>
          <a:off x="4402455" y="87610950"/>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119</xdr:row>
      <xdr:rowOff>0</xdr:rowOff>
    </xdr:from>
    <xdr:ext cx="888536" cy="264560"/>
    <xdr:sp macro="" textlink="">
      <xdr:nvSpPr>
        <xdr:cNvPr id="32" name="TextBox 507">
          <a:extLst>
            <a:ext uri="{FF2B5EF4-FFF2-40B4-BE49-F238E27FC236}">
              <a16:creationId xmlns:a16="http://schemas.microsoft.com/office/drawing/2014/main" xmlns="" id="{639AA8D3-72FC-478C-ACC6-6E8A5202B431}"/>
            </a:ext>
          </a:extLst>
        </xdr:cNvPr>
        <xdr:cNvSpPr txBox="1"/>
      </xdr:nvSpPr>
      <xdr:spPr>
        <a:xfrm>
          <a:off x="4402455" y="87610950"/>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33" name="TextBox 508">
          <a:extLst>
            <a:ext uri="{FF2B5EF4-FFF2-40B4-BE49-F238E27FC236}">
              <a16:creationId xmlns:a16="http://schemas.microsoft.com/office/drawing/2014/main" xmlns="" id="{0856B23C-0BBE-4081-8CE0-50F7B8FBF8A0}"/>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34" name="TextBox 509">
          <a:extLst>
            <a:ext uri="{FF2B5EF4-FFF2-40B4-BE49-F238E27FC236}">
              <a16:creationId xmlns:a16="http://schemas.microsoft.com/office/drawing/2014/main" xmlns="" id="{50D2E953-B81E-41D0-9228-A57B60236549}"/>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35" name="TextBox 510">
          <a:extLst>
            <a:ext uri="{FF2B5EF4-FFF2-40B4-BE49-F238E27FC236}">
              <a16:creationId xmlns:a16="http://schemas.microsoft.com/office/drawing/2014/main" xmlns="" id="{FDDC2D18-1005-4C2E-B82F-C83AF57BD78E}"/>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217170</xdr:colOff>
      <xdr:row>119</xdr:row>
      <xdr:rowOff>0</xdr:rowOff>
    </xdr:from>
    <xdr:ext cx="923878" cy="264560"/>
    <xdr:sp macro="" textlink="">
      <xdr:nvSpPr>
        <xdr:cNvPr id="36" name="TextBox 511">
          <a:extLst>
            <a:ext uri="{FF2B5EF4-FFF2-40B4-BE49-F238E27FC236}">
              <a16:creationId xmlns:a16="http://schemas.microsoft.com/office/drawing/2014/main" xmlns="" id="{AF73856E-C52C-40A9-AE76-11EF55EE30E5}"/>
            </a:ext>
          </a:extLst>
        </xdr:cNvPr>
        <xdr:cNvSpPr txBox="1"/>
      </xdr:nvSpPr>
      <xdr:spPr>
        <a:xfrm>
          <a:off x="4398645" y="876109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119</xdr:row>
      <xdr:rowOff>0</xdr:rowOff>
    </xdr:from>
    <xdr:ext cx="916619" cy="264560"/>
    <xdr:sp macro="" textlink="">
      <xdr:nvSpPr>
        <xdr:cNvPr id="37" name="TextBox 184">
          <a:extLst>
            <a:ext uri="{FF2B5EF4-FFF2-40B4-BE49-F238E27FC236}">
              <a16:creationId xmlns:a16="http://schemas.microsoft.com/office/drawing/2014/main" xmlns="" id="{F1B62D22-7C84-469E-9EC4-7840CF7D0037}"/>
            </a:ext>
          </a:extLst>
        </xdr:cNvPr>
        <xdr:cNvSpPr txBox="1"/>
      </xdr:nvSpPr>
      <xdr:spPr>
        <a:xfrm>
          <a:off x="4402455" y="87610950"/>
          <a:ext cx="9166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82</xdr:row>
      <xdr:rowOff>0</xdr:rowOff>
    </xdr:from>
    <xdr:ext cx="923878" cy="267103"/>
    <xdr:sp macro="" textlink="">
      <xdr:nvSpPr>
        <xdr:cNvPr id="38" name="TextBox 514">
          <a:extLst>
            <a:ext uri="{FF2B5EF4-FFF2-40B4-BE49-F238E27FC236}">
              <a16:creationId xmlns:a16="http://schemas.microsoft.com/office/drawing/2014/main" xmlns="" id="{B6E58B7C-72E9-4BB0-A9B8-1DB1CF6AAFD1}"/>
            </a:ext>
          </a:extLst>
        </xdr:cNvPr>
        <xdr:cNvSpPr txBox="1"/>
      </xdr:nvSpPr>
      <xdr:spPr>
        <a:xfrm>
          <a:off x="4398645" y="43376850"/>
          <a:ext cx="923878" cy="267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82</xdr:row>
      <xdr:rowOff>0</xdr:rowOff>
    </xdr:from>
    <xdr:ext cx="923878" cy="264560"/>
    <xdr:sp macro="" textlink="">
      <xdr:nvSpPr>
        <xdr:cNvPr id="39" name="TextBox 515">
          <a:extLst>
            <a:ext uri="{FF2B5EF4-FFF2-40B4-BE49-F238E27FC236}">
              <a16:creationId xmlns:a16="http://schemas.microsoft.com/office/drawing/2014/main" xmlns="" id="{5C19C414-1349-422E-90F9-7EFA40D68CE4}"/>
            </a:ext>
          </a:extLst>
        </xdr:cNvPr>
        <xdr:cNvSpPr txBox="1"/>
      </xdr:nvSpPr>
      <xdr:spPr>
        <a:xfrm>
          <a:off x="4398645" y="433768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82</xdr:row>
      <xdr:rowOff>0</xdr:rowOff>
    </xdr:from>
    <xdr:ext cx="923878" cy="264560"/>
    <xdr:sp macro="" textlink="">
      <xdr:nvSpPr>
        <xdr:cNvPr id="40" name="TextBox 516">
          <a:extLst>
            <a:ext uri="{FF2B5EF4-FFF2-40B4-BE49-F238E27FC236}">
              <a16:creationId xmlns:a16="http://schemas.microsoft.com/office/drawing/2014/main" xmlns="" id="{AF074CDB-AD25-49ED-9F27-6FB6E5EA1BDD}"/>
            </a:ext>
          </a:extLst>
        </xdr:cNvPr>
        <xdr:cNvSpPr txBox="1"/>
      </xdr:nvSpPr>
      <xdr:spPr>
        <a:xfrm>
          <a:off x="4398645" y="4337685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82</xdr:row>
      <xdr:rowOff>0</xdr:rowOff>
    </xdr:from>
    <xdr:ext cx="916619" cy="264560"/>
    <xdr:sp macro="" textlink="">
      <xdr:nvSpPr>
        <xdr:cNvPr id="41" name="TextBox 184">
          <a:extLst>
            <a:ext uri="{FF2B5EF4-FFF2-40B4-BE49-F238E27FC236}">
              <a16:creationId xmlns:a16="http://schemas.microsoft.com/office/drawing/2014/main" xmlns="" id="{BB26CED7-5B92-4489-8451-E9C9950EA0E3}"/>
            </a:ext>
          </a:extLst>
        </xdr:cNvPr>
        <xdr:cNvSpPr txBox="1"/>
      </xdr:nvSpPr>
      <xdr:spPr>
        <a:xfrm>
          <a:off x="4402455" y="43376850"/>
          <a:ext cx="9166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64560"/>
    <xdr:sp macro="" textlink="">
      <xdr:nvSpPr>
        <xdr:cNvPr id="42" name="TextBox 518">
          <a:extLst>
            <a:ext uri="{FF2B5EF4-FFF2-40B4-BE49-F238E27FC236}">
              <a16:creationId xmlns:a16="http://schemas.microsoft.com/office/drawing/2014/main" xmlns="" id="{F6725A90-F166-461D-9876-AC81A8F302A9}"/>
            </a:ext>
          </a:extLst>
        </xdr:cNvPr>
        <xdr:cNvSpPr txBox="1"/>
      </xdr:nvSpPr>
      <xdr:spPr>
        <a:xfrm>
          <a:off x="4396740" y="433768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64560"/>
    <xdr:sp macro="" textlink="">
      <xdr:nvSpPr>
        <xdr:cNvPr id="43" name="TextBox 519">
          <a:extLst>
            <a:ext uri="{FF2B5EF4-FFF2-40B4-BE49-F238E27FC236}">
              <a16:creationId xmlns:a16="http://schemas.microsoft.com/office/drawing/2014/main" xmlns="" id="{F895D253-5384-4EAF-AFCA-F55F0BCE1311}"/>
            </a:ext>
          </a:extLst>
        </xdr:cNvPr>
        <xdr:cNvSpPr txBox="1"/>
      </xdr:nvSpPr>
      <xdr:spPr>
        <a:xfrm>
          <a:off x="4396740" y="433768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64560"/>
    <xdr:sp macro="" textlink="">
      <xdr:nvSpPr>
        <xdr:cNvPr id="44" name="TextBox 520">
          <a:extLst>
            <a:ext uri="{FF2B5EF4-FFF2-40B4-BE49-F238E27FC236}">
              <a16:creationId xmlns:a16="http://schemas.microsoft.com/office/drawing/2014/main" xmlns="" id="{0D8C0EA1-1AF6-4B3C-8897-C74509AE38D4}"/>
            </a:ext>
          </a:extLst>
        </xdr:cNvPr>
        <xdr:cNvSpPr txBox="1"/>
      </xdr:nvSpPr>
      <xdr:spPr>
        <a:xfrm>
          <a:off x="4396740" y="433768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72119"/>
    <xdr:sp macro="" textlink="">
      <xdr:nvSpPr>
        <xdr:cNvPr id="45" name="TextBox 521">
          <a:extLst>
            <a:ext uri="{FF2B5EF4-FFF2-40B4-BE49-F238E27FC236}">
              <a16:creationId xmlns:a16="http://schemas.microsoft.com/office/drawing/2014/main" xmlns="" id="{CF7C1432-EF01-4509-A9C0-4C196F7E40AF}"/>
            </a:ext>
          </a:extLst>
        </xdr:cNvPr>
        <xdr:cNvSpPr txBox="1"/>
      </xdr:nvSpPr>
      <xdr:spPr>
        <a:xfrm>
          <a:off x="4396740" y="43376850"/>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64560"/>
    <xdr:sp macro="" textlink="">
      <xdr:nvSpPr>
        <xdr:cNvPr id="46" name="TextBox 522">
          <a:extLst>
            <a:ext uri="{FF2B5EF4-FFF2-40B4-BE49-F238E27FC236}">
              <a16:creationId xmlns:a16="http://schemas.microsoft.com/office/drawing/2014/main" xmlns="" id="{7A883EC9-A842-40BA-96C0-A088EEB6E91D}"/>
            </a:ext>
          </a:extLst>
        </xdr:cNvPr>
        <xdr:cNvSpPr txBox="1"/>
      </xdr:nvSpPr>
      <xdr:spPr>
        <a:xfrm>
          <a:off x="4396740" y="43376850"/>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82</xdr:row>
      <xdr:rowOff>0</xdr:rowOff>
    </xdr:from>
    <xdr:ext cx="923978" cy="272119"/>
    <xdr:sp macro="" textlink="">
      <xdr:nvSpPr>
        <xdr:cNvPr id="47" name="TextBox 523">
          <a:extLst>
            <a:ext uri="{FF2B5EF4-FFF2-40B4-BE49-F238E27FC236}">
              <a16:creationId xmlns:a16="http://schemas.microsoft.com/office/drawing/2014/main" xmlns="" id="{991A6A54-D47B-4D1C-B541-FA136E280C4E}"/>
            </a:ext>
          </a:extLst>
        </xdr:cNvPr>
        <xdr:cNvSpPr txBox="1"/>
      </xdr:nvSpPr>
      <xdr:spPr>
        <a:xfrm>
          <a:off x="4396740" y="43376850"/>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82</xdr:row>
      <xdr:rowOff>0</xdr:rowOff>
    </xdr:from>
    <xdr:ext cx="888536" cy="264560"/>
    <xdr:sp macro="" textlink="">
      <xdr:nvSpPr>
        <xdr:cNvPr id="48" name="TextBox 524">
          <a:extLst>
            <a:ext uri="{FF2B5EF4-FFF2-40B4-BE49-F238E27FC236}">
              <a16:creationId xmlns:a16="http://schemas.microsoft.com/office/drawing/2014/main" xmlns="" id="{CA5BDD8B-1DAF-4E61-A237-AE25816859AF}"/>
            </a:ext>
          </a:extLst>
        </xdr:cNvPr>
        <xdr:cNvSpPr txBox="1"/>
      </xdr:nvSpPr>
      <xdr:spPr>
        <a:xfrm>
          <a:off x="4402455" y="43376850"/>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82</xdr:row>
      <xdr:rowOff>0</xdr:rowOff>
    </xdr:from>
    <xdr:ext cx="888536" cy="272119"/>
    <xdr:sp macro="" textlink="">
      <xdr:nvSpPr>
        <xdr:cNvPr id="49" name="TextBox 525">
          <a:extLst>
            <a:ext uri="{FF2B5EF4-FFF2-40B4-BE49-F238E27FC236}">
              <a16:creationId xmlns:a16="http://schemas.microsoft.com/office/drawing/2014/main" xmlns="" id="{B08EFA47-A098-4F41-B091-60B9CEEED6D3}"/>
            </a:ext>
          </a:extLst>
        </xdr:cNvPr>
        <xdr:cNvSpPr txBox="1"/>
      </xdr:nvSpPr>
      <xdr:spPr>
        <a:xfrm>
          <a:off x="4402455" y="43376850"/>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82</xdr:row>
      <xdr:rowOff>0</xdr:rowOff>
    </xdr:from>
    <xdr:ext cx="888536" cy="272119"/>
    <xdr:sp macro="" textlink="">
      <xdr:nvSpPr>
        <xdr:cNvPr id="50" name="TextBox 526">
          <a:extLst>
            <a:ext uri="{FF2B5EF4-FFF2-40B4-BE49-F238E27FC236}">
              <a16:creationId xmlns:a16="http://schemas.microsoft.com/office/drawing/2014/main" xmlns="" id="{984A909F-95BE-4E4E-9A93-BB7417E4ECAB}"/>
            </a:ext>
          </a:extLst>
        </xdr:cNvPr>
        <xdr:cNvSpPr txBox="1"/>
      </xdr:nvSpPr>
      <xdr:spPr>
        <a:xfrm>
          <a:off x="4402455" y="43376850"/>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118</xdr:row>
      <xdr:rowOff>0</xdr:rowOff>
    </xdr:from>
    <xdr:ext cx="923878" cy="274523"/>
    <xdr:sp macro="" textlink="">
      <xdr:nvSpPr>
        <xdr:cNvPr id="51" name="TextBox 527">
          <a:extLst>
            <a:ext uri="{FF2B5EF4-FFF2-40B4-BE49-F238E27FC236}">
              <a16:creationId xmlns:a16="http://schemas.microsoft.com/office/drawing/2014/main" xmlns="" id="{C0EF0330-33BD-4F77-A19D-A45E29E9D5C0}"/>
            </a:ext>
          </a:extLst>
        </xdr:cNvPr>
        <xdr:cNvSpPr txBox="1"/>
      </xdr:nvSpPr>
      <xdr:spPr>
        <a:xfrm>
          <a:off x="4398645" y="87020400"/>
          <a:ext cx="923878" cy="274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118</xdr:row>
      <xdr:rowOff>0</xdr:rowOff>
    </xdr:from>
    <xdr:ext cx="923878" cy="274523"/>
    <xdr:sp macro="" textlink="">
      <xdr:nvSpPr>
        <xdr:cNvPr id="52" name="TextBox 528">
          <a:extLst>
            <a:ext uri="{FF2B5EF4-FFF2-40B4-BE49-F238E27FC236}">
              <a16:creationId xmlns:a16="http://schemas.microsoft.com/office/drawing/2014/main" xmlns="" id="{8D771D31-9B7C-43A9-95F4-F66C6F005671}"/>
            </a:ext>
          </a:extLst>
        </xdr:cNvPr>
        <xdr:cNvSpPr txBox="1"/>
      </xdr:nvSpPr>
      <xdr:spPr>
        <a:xfrm>
          <a:off x="4398645" y="87020400"/>
          <a:ext cx="923878" cy="274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118</xdr:row>
      <xdr:rowOff>0</xdr:rowOff>
    </xdr:from>
    <xdr:ext cx="923878" cy="264560"/>
    <xdr:sp macro="" textlink="">
      <xdr:nvSpPr>
        <xdr:cNvPr id="53" name="TextBox 529">
          <a:extLst>
            <a:ext uri="{FF2B5EF4-FFF2-40B4-BE49-F238E27FC236}">
              <a16:creationId xmlns:a16="http://schemas.microsoft.com/office/drawing/2014/main" xmlns="" id="{68E04CDC-8A9B-449B-AB0C-227B22DC7B49}"/>
            </a:ext>
          </a:extLst>
        </xdr:cNvPr>
        <xdr:cNvSpPr txBox="1"/>
      </xdr:nvSpPr>
      <xdr:spPr>
        <a:xfrm>
          <a:off x="4398645" y="8702040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217170</xdr:colOff>
      <xdr:row>118</xdr:row>
      <xdr:rowOff>0</xdr:rowOff>
    </xdr:from>
    <xdr:ext cx="923878" cy="264560"/>
    <xdr:sp macro="" textlink="">
      <xdr:nvSpPr>
        <xdr:cNvPr id="54" name="TextBox 530">
          <a:extLst>
            <a:ext uri="{FF2B5EF4-FFF2-40B4-BE49-F238E27FC236}">
              <a16:creationId xmlns:a16="http://schemas.microsoft.com/office/drawing/2014/main" xmlns="" id="{63BF0F2F-D367-4ADD-BC80-5011D4440E01}"/>
            </a:ext>
          </a:extLst>
        </xdr:cNvPr>
        <xdr:cNvSpPr txBox="1"/>
      </xdr:nvSpPr>
      <xdr:spPr>
        <a:xfrm>
          <a:off x="4398645" y="87020400"/>
          <a:ext cx="923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64560"/>
    <xdr:sp macro="" textlink="">
      <xdr:nvSpPr>
        <xdr:cNvPr id="55" name="TextBox 654">
          <a:extLst>
            <a:ext uri="{FF2B5EF4-FFF2-40B4-BE49-F238E27FC236}">
              <a16:creationId xmlns:a16="http://schemas.microsoft.com/office/drawing/2014/main" xmlns="" id="{7CF778D1-7F60-4B5E-BF6E-F7E85A7C9CE6}"/>
            </a:ext>
          </a:extLst>
        </xdr:cNvPr>
        <xdr:cNvSpPr txBox="1"/>
      </xdr:nvSpPr>
      <xdr:spPr>
        <a:xfrm>
          <a:off x="4396740" y="158210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64560"/>
    <xdr:sp macro="" textlink="">
      <xdr:nvSpPr>
        <xdr:cNvPr id="56" name="TextBox 655">
          <a:extLst>
            <a:ext uri="{FF2B5EF4-FFF2-40B4-BE49-F238E27FC236}">
              <a16:creationId xmlns:a16="http://schemas.microsoft.com/office/drawing/2014/main" xmlns="" id="{F9B8E428-52B2-420D-99A0-B08A9C906E94}"/>
            </a:ext>
          </a:extLst>
        </xdr:cNvPr>
        <xdr:cNvSpPr txBox="1"/>
      </xdr:nvSpPr>
      <xdr:spPr>
        <a:xfrm>
          <a:off x="4396740" y="158210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64560"/>
    <xdr:sp macro="" textlink="">
      <xdr:nvSpPr>
        <xdr:cNvPr id="57" name="TextBox 656">
          <a:extLst>
            <a:ext uri="{FF2B5EF4-FFF2-40B4-BE49-F238E27FC236}">
              <a16:creationId xmlns:a16="http://schemas.microsoft.com/office/drawing/2014/main" xmlns="" id="{9F63EE58-29E8-4B88-9918-274798C29E38}"/>
            </a:ext>
          </a:extLst>
        </xdr:cNvPr>
        <xdr:cNvSpPr txBox="1"/>
      </xdr:nvSpPr>
      <xdr:spPr>
        <a:xfrm>
          <a:off x="4396740" y="158210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72119"/>
    <xdr:sp macro="" textlink="">
      <xdr:nvSpPr>
        <xdr:cNvPr id="58" name="TextBox 657">
          <a:extLst>
            <a:ext uri="{FF2B5EF4-FFF2-40B4-BE49-F238E27FC236}">
              <a16:creationId xmlns:a16="http://schemas.microsoft.com/office/drawing/2014/main" xmlns="" id="{6D5CDD5A-DDF2-46E0-AB4A-6891B871BF26}"/>
            </a:ext>
          </a:extLst>
        </xdr:cNvPr>
        <xdr:cNvSpPr txBox="1"/>
      </xdr:nvSpPr>
      <xdr:spPr>
        <a:xfrm>
          <a:off x="4396740" y="158210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64560"/>
    <xdr:sp macro="" textlink="">
      <xdr:nvSpPr>
        <xdr:cNvPr id="59" name="TextBox 658">
          <a:extLst>
            <a:ext uri="{FF2B5EF4-FFF2-40B4-BE49-F238E27FC236}">
              <a16:creationId xmlns:a16="http://schemas.microsoft.com/office/drawing/2014/main" xmlns="" id="{47174C6F-905E-4669-9C53-ED97CCC86FAC}"/>
            </a:ext>
          </a:extLst>
        </xdr:cNvPr>
        <xdr:cNvSpPr txBox="1"/>
      </xdr:nvSpPr>
      <xdr:spPr>
        <a:xfrm>
          <a:off x="4396740" y="158210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215265</xdr:colOff>
      <xdr:row>12</xdr:row>
      <xdr:rowOff>0</xdr:rowOff>
    </xdr:from>
    <xdr:ext cx="923978" cy="272119"/>
    <xdr:sp macro="" textlink="">
      <xdr:nvSpPr>
        <xdr:cNvPr id="60" name="TextBox 659">
          <a:extLst>
            <a:ext uri="{FF2B5EF4-FFF2-40B4-BE49-F238E27FC236}">
              <a16:creationId xmlns:a16="http://schemas.microsoft.com/office/drawing/2014/main" xmlns="" id="{E665403B-B59A-4A98-9157-0A92C4D3718F}"/>
            </a:ext>
          </a:extLst>
        </xdr:cNvPr>
        <xdr:cNvSpPr txBox="1"/>
      </xdr:nvSpPr>
      <xdr:spPr>
        <a:xfrm>
          <a:off x="4396740" y="158210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12</xdr:row>
      <xdr:rowOff>0</xdr:rowOff>
    </xdr:from>
    <xdr:ext cx="888536" cy="264560"/>
    <xdr:sp macro="" textlink="">
      <xdr:nvSpPr>
        <xdr:cNvPr id="61" name="TextBox 660">
          <a:extLst>
            <a:ext uri="{FF2B5EF4-FFF2-40B4-BE49-F238E27FC236}">
              <a16:creationId xmlns:a16="http://schemas.microsoft.com/office/drawing/2014/main" xmlns="" id="{E298EF88-F708-45D9-8E5A-987879066EF8}"/>
            </a:ext>
          </a:extLst>
        </xdr:cNvPr>
        <xdr:cNvSpPr txBox="1"/>
      </xdr:nvSpPr>
      <xdr:spPr>
        <a:xfrm>
          <a:off x="4402455" y="15821025"/>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12</xdr:row>
      <xdr:rowOff>0</xdr:rowOff>
    </xdr:from>
    <xdr:ext cx="888536" cy="272119"/>
    <xdr:sp macro="" textlink="">
      <xdr:nvSpPr>
        <xdr:cNvPr id="62" name="TextBox 661">
          <a:extLst>
            <a:ext uri="{FF2B5EF4-FFF2-40B4-BE49-F238E27FC236}">
              <a16:creationId xmlns:a16="http://schemas.microsoft.com/office/drawing/2014/main" xmlns="" id="{B3A5217C-DECA-4B45-B63D-FFF12EDDB190}"/>
            </a:ext>
          </a:extLst>
        </xdr:cNvPr>
        <xdr:cNvSpPr txBox="1"/>
      </xdr:nvSpPr>
      <xdr:spPr>
        <a:xfrm>
          <a:off x="4402455" y="158210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3</xdr:col>
      <xdr:colOff>220980</xdr:colOff>
      <xdr:row>12</xdr:row>
      <xdr:rowOff>0</xdr:rowOff>
    </xdr:from>
    <xdr:ext cx="888536" cy="272119"/>
    <xdr:sp macro="" textlink="">
      <xdr:nvSpPr>
        <xdr:cNvPr id="63" name="TextBox 662">
          <a:extLst>
            <a:ext uri="{FF2B5EF4-FFF2-40B4-BE49-F238E27FC236}">
              <a16:creationId xmlns:a16="http://schemas.microsoft.com/office/drawing/2014/main" xmlns="" id="{6BB5B1E5-C62C-45FD-860C-95A962FD588F}"/>
            </a:ext>
          </a:extLst>
        </xdr:cNvPr>
        <xdr:cNvSpPr txBox="1"/>
      </xdr:nvSpPr>
      <xdr:spPr>
        <a:xfrm>
          <a:off x="4402455" y="158210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64560"/>
    <xdr:sp macro="" textlink="">
      <xdr:nvSpPr>
        <xdr:cNvPr id="64" name="TextBox 663">
          <a:extLst>
            <a:ext uri="{FF2B5EF4-FFF2-40B4-BE49-F238E27FC236}">
              <a16:creationId xmlns:a16="http://schemas.microsoft.com/office/drawing/2014/main" xmlns="" id="{CEFB12BD-7C84-47BA-AB91-AF0A1DF28247}"/>
            </a:ext>
          </a:extLst>
        </xdr:cNvPr>
        <xdr:cNvSpPr txBox="1"/>
      </xdr:nvSpPr>
      <xdr:spPr>
        <a:xfrm>
          <a:off x="4396740" y="299561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64560"/>
    <xdr:sp macro="" textlink="">
      <xdr:nvSpPr>
        <xdr:cNvPr id="65" name="TextBox 664">
          <a:extLst>
            <a:ext uri="{FF2B5EF4-FFF2-40B4-BE49-F238E27FC236}">
              <a16:creationId xmlns:a16="http://schemas.microsoft.com/office/drawing/2014/main" xmlns="" id="{7E56F921-EBBD-4762-96F2-F880A00A9FA3}"/>
            </a:ext>
          </a:extLst>
        </xdr:cNvPr>
        <xdr:cNvSpPr txBox="1"/>
      </xdr:nvSpPr>
      <xdr:spPr>
        <a:xfrm>
          <a:off x="4396740" y="299561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64560"/>
    <xdr:sp macro="" textlink="">
      <xdr:nvSpPr>
        <xdr:cNvPr id="66" name="TextBox 665">
          <a:extLst>
            <a:ext uri="{FF2B5EF4-FFF2-40B4-BE49-F238E27FC236}">
              <a16:creationId xmlns:a16="http://schemas.microsoft.com/office/drawing/2014/main" xmlns="" id="{D77A0C24-757E-443A-A8D6-22CF5674E4E9}"/>
            </a:ext>
          </a:extLst>
        </xdr:cNvPr>
        <xdr:cNvSpPr txBox="1"/>
      </xdr:nvSpPr>
      <xdr:spPr>
        <a:xfrm>
          <a:off x="4396740" y="299561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72119"/>
    <xdr:sp macro="" textlink="">
      <xdr:nvSpPr>
        <xdr:cNvPr id="67" name="TextBox 666">
          <a:extLst>
            <a:ext uri="{FF2B5EF4-FFF2-40B4-BE49-F238E27FC236}">
              <a16:creationId xmlns:a16="http://schemas.microsoft.com/office/drawing/2014/main" xmlns="" id="{BBFA019D-5C3D-4E2C-B711-B8A65E09EFEE}"/>
            </a:ext>
          </a:extLst>
        </xdr:cNvPr>
        <xdr:cNvSpPr txBox="1"/>
      </xdr:nvSpPr>
      <xdr:spPr>
        <a:xfrm>
          <a:off x="4396740" y="299561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64560"/>
    <xdr:sp macro="" textlink="">
      <xdr:nvSpPr>
        <xdr:cNvPr id="68" name="TextBox 667">
          <a:extLst>
            <a:ext uri="{FF2B5EF4-FFF2-40B4-BE49-F238E27FC236}">
              <a16:creationId xmlns:a16="http://schemas.microsoft.com/office/drawing/2014/main" xmlns="" id="{19972A9C-1DBB-4AF0-90C7-64E9F229B89B}"/>
            </a:ext>
          </a:extLst>
        </xdr:cNvPr>
        <xdr:cNvSpPr txBox="1"/>
      </xdr:nvSpPr>
      <xdr:spPr>
        <a:xfrm>
          <a:off x="4396740" y="29956125"/>
          <a:ext cx="92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215265</xdr:colOff>
      <xdr:row>42</xdr:row>
      <xdr:rowOff>0</xdr:rowOff>
    </xdr:from>
    <xdr:ext cx="923978" cy="272119"/>
    <xdr:sp macro="" textlink="">
      <xdr:nvSpPr>
        <xdr:cNvPr id="69" name="TextBox 668">
          <a:extLst>
            <a:ext uri="{FF2B5EF4-FFF2-40B4-BE49-F238E27FC236}">
              <a16:creationId xmlns:a16="http://schemas.microsoft.com/office/drawing/2014/main" xmlns="" id="{93A85B62-85F4-4E31-8E3E-07BFDC039EE7}"/>
            </a:ext>
          </a:extLst>
        </xdr:cNvPr>
        <xdr:cNvSpPr txBox="1"/>
      </xdr:nvSpPr>
      <xdr:spPr>
        <a:xfrm>
          <a:off x="4396740" y="29956125"/>
          <a:ext cx="923978"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42</xdr:row>
      <xdr:rowOff>0</xdr:rowOff>
    </xdr:from>
    <xdr:ext cx="888536" cy="264560"/>
    <xdr:sp macro="" textlink="">
      <xdr:nvSpPr>
        <xdr:cNvPr id="70" name="TextBox 669">
          <a:extLst>
            <a:ext uri="{FF2B5EF4-FFF2-40B4-BE49-F238E27FC236}">
              <a16:creationId xmlns:a16="http://schemas.microsoft.com/office/drawing/2014/main" xmlns="" id="{397FF5A3-BC6B-412A-A424-4A0A01C0655E}"/>
            </a:ext>
          </a:extLst>
        </xdr:cNvPr>
        <xdr:cNvSpPr txBox="1"/>
      </xdr:nvSpPr>
      <xdr:spPr>
        <a:xfrm>
          <a:off x="4402455" y="29956125"/>
          <a:ext cx="8885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42</xdr:row>
      <xdr:rowOff>0</xdr:rowOff>
    </xdr:from>
    <xdr:ext cx="888536" cy="272119"/>
    <xdr:sp macro="" textlink="">
      <xdr:nvSpPr>
        <xdr:cNvPr id="71" name="TextBox 670">
          <a:extLst>
            <a:ext uri="{FF2B5EF4-FFF2-40B4-BE49-F238E27FC236}">
              <a16:creationId xmlns:a16="http://schemas.microsoft.com/office/drawing/2014/main" xmlns="" id="{1F6F567E-1F94-4195-A4D4-D770F3F14A38}"/>
            </a:ext>
          </a:extLst>
        </xdr:cNvPr>
        <xdr:cNvSpPr txBox="1"/>
      </xdr:nvSpPr>
      <xdr:spPr>
        <a:xfrm>
          <a:off x="4402455" y="299561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oneCellAnchor>
    <xdr:from>
      <xdr:col>4</xdr:col>
      <xdr:colOff>220980</xdr:colOff>
      <xdr:row>42</xdr:row>
      <xdr:rowOff>0</xdr:rowOff>
    </xdr:from>
    <xdr:ext cx="888536" cy="272119"/>
    <xdr:sp macro="" textlink="">
      <xdr:nvSpPr>
        <xdr:cNvPr id="72" name="TextBox 671">
          <a:extLst>
            <a:ext uri="{FF2B5EF4-FFF2-40B4-BE49-F238E27FC236}">
              <a16:creationId xmlns:a16="http://schemas.microsoft.com/office/drawing/2014/main" xmlns="" id="{72809B88-ED09-4F52-A79A-7BAED607F3DA}"/>
            </a:ext>
          </a:extLst>
        </xdr:cNvPr>
        <xdr:cNvSpPr txBox="1"/>
      </xdr:nvSpPr>
      <xdr:spPr>
        <a:xfrm>
          <a:off x="4402455" y="29956125"/>
          <a:ext cx="888536"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zoomScaleNormal="100" workbookViewId="0">
      <selection activeCell="R31" sqref="R31"/>
    </sheetView>
  </sheetViews>
  <sheetFormatPr defaultRowHeight="15"/>
  <cols>
    <col min="1" max="1" width="9.140625" customWidth="1"/>
  </cols>
  <sheetData>
    <row r="2" spans="1:6">
      <c r="A2" s="1" t="s">
        <v>20</v>
      </c>
      <c r="B2" s="1"/>
      <c r="C2" s="1"/>
      <c r="D2" s="1"/>
      <c r="E2" s="1"/>
      <c r="F2" s="1"/>
    </row>
    <row r="3" spans="1:6">
      <c r="A3" s="3" t="s">
        <v>21</v>
      </c>
      <c r="B3" s="4"/>
      <c r="C3" s="3"/>
      <c r="D3" s="4"/>
      <c r="E3" s="3"/>
      <c r="F3" s="4"/>
    </row>
    <row r="4" spans="1:6">
      <c r="A4" s="3" t="s">
        <v>22</v>
      </c>
      <c r="B4" s="4"/>
      <c r="C4" s="3"/>
      <c r="D4" s="4"/>
      <c r="E4" s="3"/>
      <c r="F4" s="4"/>
    </row>
    <row r="5" spans="1:6">
      <c r="A5" s="3" t="s">
        <v>23</v>
      </c>
      <c r="B5" s="4"/>
      <c r="C5" s="3"/>
      <c r="D5" s="4"/>
      <c r="E5" s="3"/>
      <c r="F5" s="4"/>
    </row>
    <row r="6" spans="1:6">
      <c r="A6" s="3" t="s">
        <v>24</v>
      </c>
      <c r="B6" s="4"/>
      <c r="C6" s="3"/>
      <c r="D6" s="4"/>
      <c r="E6" s="3"/>
      <c r="F6" s="4"/>
    </row>
    <row r="7" spans="1:6">
      <c r="A7" s="3" t="s">
        <v>25</v>
      </c>
      <c r="B7" s="4"/>
      <c r="C7" s="3"/>
      <c r="D7" s="4"/>
      <c r="E7" s="3"/>
      <c r="F7" s="4"/>
    </row>
    <row r="8" spans="1:6">
      <c r="A8" s="6" t="s">
        <v>26</v>
      </c>
      <c r="B8" s="4"/>
      <c r="C8" s="6"/>
      <c r="D8" s="4"/>
      <c r="E8" s="6"/>
      <c r="F8" s="4"/>
    </row>
    <row r="9" spans="1:6">
      <c r="A9" s="344"/>
      <c r="B9" s="344"/>
      <c r="C9" s="344"/>
      <c r="D9" s="344"/>
      <c r="E9" s="344"/>
      <c r="F9" s="344"/>
    </row>
    <row r="17" spans="2:8" ht="18.75">
      <c r="B17" s="342" t="s">
        <v>0</v>
      </c>
      <c r="C17" s="343"/>
      <c r="D17" s="343"/>
      <c r="E17" s="343"/>
      <c r="F17" s="343"/>
      <c r="G17" s="343"/>
      <c r="H17" s="343"/>
    </row>
    <row r="19" spans="2:8" ht="18.75">
      <c r="B19" s="342" t="s">
        <v>64</v>
      </c>
      <c r="C19" s="342"/>
      <c r="D19" s="342"/>
      <c r="E19" s="342"/>
      <c r="F19" s="342"/>
      <c r="G19" s="342"/>
      <c r="H19" s="342"/>
    </row>
  </sheetData>
  <mergeCells count="3">
    <mergeCell ref="B19:H19"/>
    <mergeCell ref="B17:H17"/>
    <mergeCell ref="A9:F9"/>
  </mergeCells>
  <pageMargins left="0.7" right="0.7" top="0.75" bottom="0.75" header="0.3" footer="0.3"/>
  <pageSetup paperSize="9" scale="86" orientation="portrait" r:id="rId1"/>
  <colBreaks count="1" manualBreakCount="1">
    <brk id="9"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9"/>
  <sheetViews>
    <sheetView zoomScale="90" zoomScaleNormal="90" workbookViewId="0">
      <selection activeCell="B13" sqref="B13:C13"/>
    </sheetView>
  </sheetViews>
  <sheetFormatPr defaultRowHeight="15"/>
  <cols>
    <col min="1" max="1" width="12.28515625" customWidth="1"/>
    <col min="2" max="3" width="53" customWidth="1"/>
    <col min="4" max="4" width="22.140625" customWidth="1"/>
    <col min="5" max="5" width="16.85546875" customWidth="1"/>
    <col min="6" max="6" width="24.42578125" customWidth="1"/>
    <col min="7" max="7" width="23.42578125" customWidth="1"/>
  </cols>
  <sheetData>
    <row r="1" spans="1:8">
      <c r="A1" s="1" t="s">
        <v>20</v>
      </c>
      <c r="B1" s="1"/>
      <c r="C1" s="1"/>
      <c r="D1" s="1" t="s">
        <v>1</v>
      </c>
      <c r="E1" s="1"/>
      <c r="F1" s="1"/>
      <c r="G1" s="2"/>
      <c r="H1" s="2"/>
    </row>
    <row r="2" spans="1:8">
      <c r="A2" s="3" t="s">
        <v>21</v>
      </c>
      <c r="B2" s="4"/>
      <c r="C2" s="4"/>
      <c r="D2" s="11"/>
      <c r="E2" s="11"/>
      <c r="F2" s="11"/>
      <c r="G2" s="11"/>
      <c r="H2" s="5"/>
    </row>
    <row r="3" spans="1:8">
      <c r="A3" s="3" t="s">
        <v>22</v>
      </c>
      <c r="B3" s="4"/>
      <c r="C3" s="4"/>
      <c r="D3" s="11"/>
      <c r="E3" s="11"/>
      <c r="F3" s="11"/>
      <c r="G3" s="11"/>
      <c r="H3" s="5"/>
    </row>
    <row r="4" spans="1:8">
      <c r="A4" s="3" t="s">
        <v>23</v>
      </c>
      <c r="B4" s="4"/>
      <c r="C4" s="4"/>
      <c r="D4" s="11"/>
      <c r="E4" s="11"/>
      <c r="F4" s="11"/>
      <c r="G4" s="11"/>
      <c r="H4" s="5"/>
    </row>
    <row r="5" spans="1:8">
      <c r="A5" s="3" t="s">
        <v>24</v>
      </c>
      <c r="B5" s="4"/>
      <c r="C5" s="4"/>
      <c r="D5" s="11"/>
      <c r="E5" s="11"/>
      <c r="F5" s="11"/>
      <c r="G5" s="11"/>
      <c r="H5" s="5"/>
    </row>
    <row r="6" spans="1:8">
      <c r="A6" s="3" t="s">
        <v>25</v>
      </c>
      <c r="B6" s="4"/>
      <c r="C6" s="4"/>
      <c r="D6" s="11"/>
      <c r="E6" s="11"/>
      <c r="F6" s="11"/>
      <c r="G6" s="11"/>
      <c r="H6" s="5"/>
    </row>
    <row r="7" spans="1:8">
      <c r="A7" s="6" t="s">
        <v>26</v>
      </c>
      <c r="B7" s="4"/>
      <c r="C7" s="4"/>
      <c r="D7" s="11"/>
      <c r="E7" s="11"/>
      <c r="F7" s="11"/>
      <c r="G7" s="11"/>
      <c r="H7" s="5"/>
    </row>
    <row r="8" spans="1:8">
      <c r="A8" s="7"/>
      <c r="B8" s="8"/>
      <c r="C8" s="8"/>
      <c r="D8" s="4"/>
      <c r="E8" s="4"/>
      <c r="F8" s="4"/>
      <c r="G8" s="4"/>
      <c r="H8" s="5"/>
    </row>
    <row r="9" spans="1:8">
      <c r="A9" s="407" t="s">
        <v>1360</v>
      </c>
      <c r="B9" s="407"/>
      <c r="C9" s="407"/>
      <c r="D9" s="407"/>
      <c r="E9" s="407"/>
      <c r="F9" s="407"/>
      <c r="G9" s="407"/>
      <c r="H9" s="407"/>
    </row>
    <row r="10" spans="1:8" ht="15.75" thickBot="1"/>
    <row r="11" spans="1:8" ht="30" customHeight="1">
      <c r="A11" s="13" t="s">
        <v>2</v>
      </c>
      <c r="B11" s="412" t="s">
        <v>3</v>
      </c>
      <c r="C11" s="413"/>
      <c r="D11" s="15" t="s">
        <v>4</v>
      </c>
      <c r="E11" s="15" t="s">
        <v>5</v>
      </c>
      <c r="F11" s="16" t="s">
        <v>6</v>
      </c>
      <c r="G11" s="17" t="s">
        <v>7</v>
      </c>
      <c r="H11" s="9"/>
    </row>
    <row r="12" spans="1:8" ht="30" customHeight="1">
      <c r="A12" s="63" t="s">
        <v>8</v>
      </c>
      <c r="B12" s="350" t="s">
        <v>65</v>
      </c>
      <c r="C12" s="351"/>
      <c r="D12" s="351"/>
      <c r="E12" s="351"/>
      <c r="F12" s="351"/>
      <c r="G12" s="352"/>
    </row>
    <row r="13" spans="1:8" ht="100.5" customHeight="1">
      <c r="A13" s="41" t="s">
        <v>9</v>
      </c>
      <c r="B13" s="383" t="s">
        <v>66</v>
      </c>
      <c r="C13" s="383"/>
      <c r="D13" s="28" t="s">
        <v>67</v>
      </c>
      <c r="E13" s="29">
        <v>1</v>
      </c>
      <c r="F13" s="334"/>
      <c r="G13" s="335">
        <f>F13*E13</f>
        <v>0</v>
      </c>
    </row>
    <row r="14" spans="1:8" ht="77.25" customHeight="1">
      <c r="A14" s="42" t="s">
        <v>11</v>
      </c>
      <c r="B14" s="381" t="s">
        <v>68</v>
      </c>
      <c r="C14" s="381"/>
      <c r="D14" s="28" t="s">
        <v>67</v>
      </c>
      <c r="E14" s="29">
        <v>1</v>
      </c>
      <c r="F14" s="334"/>
      <c r="G14" s="335">
        <f>F14*E14</f>
        <v>0</v>
      </c>
    </row>
    <row r="15" spans="1:8" ht="30" customHeight="1">
      <c r="A15" s="42"/>
      <c r="B15" s="409" t="s">
        <v>12</v>
      </c>
      <c r="C15" s="409"/>
      <c r="D15" s="409"/>
      <c r="E15" s="409"/>
      <c r="F15" s="338">
        <f>SUM(F13:F14)</f>
        <v>0</v>
      </c>
      <c r="G15" s="339">
        <f>SUM(G13:G14)</f>
        <v>0</v>
      </c>
    </row>
    <row r="16" spans="1:8" ht="30" customHeight="1">
      <c r="A16" s="63" t="s">
        <v>13</v>
      </c>
      <c r="B16" s="410" t="s">
        <v>69</v>
      </c>
      <c r="C16" s="410"/>
      <c r="D16" s="410"/>
      <c r="E16" s="410"/>
      <c r="F16" s="410"/>
      <c r="G16" s="411"/>
    </row>
    <row r="17" spans="1:7" ht="95.25" customHeight="1">
      <c r="A17" s="76" t="s">
        <v>14</v>
      </c>
      <c r="B17" s="408" t="s">
        <v>70</v>
      </c>
      <c r="C17" s="408"/>
      <c r="D17" s="26" t="s">
        <v>336</v>
      </c>
      <c r="E17" s="30">
        <v>97.43</v>
      </c>
      <c r="F17" s="334"/>
      <c r="G17" s="335">
        <f>F17*E17</f>
        <v>0</v>
      </c>
    </row>
    <row r="18" spans="1:7" ht="90" customHeight="1">
      <c r="A18" s="76" t="s">
        <v>15</v>
      </c>
      <c r="B18" s="369" t="s">
        <v>72</v>
      </c>
      <c r="C18" s="369"/>
      <c r="D18" s="26" t="s">
        <v>336</v>
      </c>
      <c r="E18" s="30">
        <v>1676.02</v>
      </c>
      <c r="F18" s="334"/>
      <c r="G18" s="335">
        <f t="shared" ref="G18:G24" si="0">F18*E18</f>
        <v>0</v>
      </c>
    </row>
    <row r="19" spans="1:7" ht="44.25" customHeight="1">
      <c r="A19" s="370" t="s">
        <v>16</v>
      </c>
      <c r="B19" s="369" t="s">
        <v>73</v>
      </c>
      <c r="C19" s="31" t="s">
        <v>74</v>
      </c>
      <c r="D19" s="26" t="s">
        <v>337</v>
      </c>
      <c r="E19" s="30">
        <v>343.44</v>
      </c>
      <c r="F19" s="334"/>
      <c r="G19" s="335">
        <f t="shared" si="0"/>
        <v>0</v>
      </c>
    </row>
    <row r="20" spans="1:7" ht="42.75" customHeight="1">
      <c r="A20" s="370"/>
      <c r="B20" s="369"/>
      <c r="C20" s="31" t="s">
        <v>76</v>
      </c>
      <c r="D20" s="26" t="s">
        <v>337</v>
      </c>
      <c r="E20" s="30">
        <v>38.159999999999997</v>
      </c>
      <c r="F20" s="334"/>
      <c r="G20" s="335">
        <f t="shared" si="0"/>
        <v>0</v>
      </c>
    </row>
    <row r="21" spans="1:7" ht="61.5" customHeight="1">
      <c r="A21" s="76" t="s">
        <v>17</v>
      </c>
      <c r="B21" s="369" t="s">
        <v>77</v>
      </c>
      <c r="C21" s="369"/>
      <c r="D21" s="26" t="s">
        <v>336</v>
      </c>
      <c r="E21" s="30">
        <v>61.5</v>
      </c>
      <c r="F21" s="334"/>
      <c r="G21" s="335">
        <f t="shared" si="0"/>
        <v>0</v>
      </c>
    </row>
    <row r="22" spans="1:7" ht="66.75" customHeight="1">
      <c r="A22" s="76" t="s">
        <v>18</v>
      </c>
      <c r="B22" s="369" t="s">
        <v>78</v>
      </c>
      <c r="C22" s="369"/>
      <c r="D22" s="26" t="s">
        <v>336</v>
      </c>
      <c r="E22" s="30">
        <v>938.75</v>
      </c>
      <c r="F22" s="334"/>
      <c r="G22" s="335">
        <f t="shared" si="0"/>
        <v>0</v>
      </c>
    </row>
    <row r="23" spans="1:7" ht="66" customHeight="1">
      <c r="A23" s="43" t="s">
        <v>19</v>
      </c>
      <c r="B23" s="369" t="s">
        <v>79</v>
      </c>
      <c r="C23" s="369"/>
      <c r="D23" s="26" t="s">
        <v>336</v>
      </c>
      <c r="E23" s="30">
        <v>834.7</v>
      </c>
      <c r="F23" s="334"/>
      <c r="G23" s="335">
        <f t="shared" si="0"/>
        <v>0</v>
      </c>
    </row>
    <row r="24" spans="1:7" ht="131.25" customHeight="1">
      <c r="A24" s="76" t="s">
        <v>80</v>
      </c>
      <c r="B24" s="369" t="s">
        <v>338</v>
      </c>
      <c r="C24" s="369"/>
      <c r="D24" s="26" t="s">
        <v>67</v>
      </c>
      <c r="E24" s="27">
        <v>1</v>
      </c>
      <c r="F24" s="334"/>
      <c r="G24" s="335">
        <f t="shared" si="0"/>
        <v>0</v>
      </c>
    </row>
    <row r="25" spans="1:7" ht="30" customHeight="1">
      <c r="A25" s="44"/>
      <c r="B25" s="347" t="s">
        <v>12</v>
      </c>
      <c r="C25" s="348"/>
      <c r="D25" s="348"/>
      <c r="E25" s="349"/>
      <c r="F25" s="338">
        <f>SUM(F17:F24)</f>
        <v>0</v>
      </c>
      <c r="G25" s="339">
        <f>SUM(G17:G24)</f>
        <v>0</v>
      </c>
    </row>
    <row r="26" spans="1:7" ht="30" customHeight="1">
      <c r="A26" s="64" t="s">
        <v>81</v>
      </c>
      <c r="B26" s="350" t="s">
        <v>82</v>
      </c>
      <c r="C26" s="351"/>
      <c r="D26" s="351"/>
      <c r="E26" s="351"/>
      <c r="F26" s="351"/>
      <c r="G26" s="352"/>
    </row>
    <row r="27" spans="1:7" ht="66" customHeight="1">
      <c r="A27" s="76" t="s">
        <v>28</v>
      </c>
      <c r="B27" s="377" t="s">
        <v>83</v>
      </c>
      <c r="C27" s="377"/>
      <c r="D27" s="26" t="s">
        <v>71</v>
      </c>
      <c r="E27" s="27">
        <v>12.3</v>
      </c>
      <c r="F27" s="334"/>
      <c r="G27" s="335">
        <f>E27*F27</f>
        <v>0</v>
      </c>
    </row>
    <row r="28" spans="1:7" ht="55.5" customHeight="1">
      <c r="A28" s="345" t="s">
        <v>29</v>
      </c>
      <c r="B28" s="377" t="s">
        <v>84</v>
      </c>
      <c r="C28" s="34" t="s">
        <v>85</v>
      </c>
      <c r="D28" s="26" t="s">
        <v>71</v>
      </c>
      <c r="E28" s="35">
        <v>62.35</v>
      </c>
      <c r="F28" s="334"/>
      <c r="G28" s="335">
        <f t="shared" ref="G28:G45" si="1">E28*F28</f>
        <v>0</v>
      </c>
    </row>
    <row r="29" spans="1:7" ht="49.5" customHeight="1">
      <c r="A29" s="346"/>
      <c r="B29" s="377"/>
      <c r="C29" s="31" t="s">
        <v>86</v>
      </c>
      <c r="D29" s="26" t="s">
        <v>75</v>
      </c>
      <c r="E29" s="35">
        <v>144.25</v>
      </c>
      <c r="F29" s="334"/>
      <c r="G29" s="335">
        <f t="shared" si="1"/>
        <v>0</v>
      </c>
    </row>
    <row r="30" spans="1:7" ht="57.75" customHeight="1">
      <c r="A30" s="345" t="s">
        <v>30</v>
      </c>
      <c r="B30" s="377" t="s">
        <v>87</v>
      </c>
      <c r="C30" s="34" t="s">
        <v>88</v>
      </c>
      <c r="D30" s="26" t="s">
        <v>71</v>
      </c>
      <c r="E30" s="35">
        <v>56.3</v>
      </c>
      <c r="F30" s="334"/>
      <c r="G30" s="335">
        <f t="shared" si="1"/>
        <v>0</v>
      </c>
    </row>
    <row r="31" spans="1:7" ht="62.25" customHeight="1">
      <c r="A31" s="346"/>
      <c r="B31" s="377"/>
      <c r="C31" s="31" t="s">
        <v>89</v>
      </c>
      <c r="D31" s="26" t="s">
        <v>75</v>
      </c>
      <c r="E31" s="35">
        <v>13.5</v>
      </c>
      <c r="F31" s="334"/>
      <c r="G31" s="335">
        <f t="shared" si="1"/>
        <v>0</v>
      </c>
    </row>
    <row r="32" spans="1:7" ht="66.75" customHeight="1">
      <c r="A32" s="358" t="s">
        <v>90</v>
      </c>
      <c r="B32" s="377" t="s">
        <v>91</v>
      </c>
      <c r="C32" s="34" t="s">
        <v>88</v>
      </c>
      <c r="D32" s="26" t="s">
        <v>71</v>
      </c>
      <c r="E32" s="35">
        <v>71.5</v>
      </c>
      <c r="F32" s="334"/>
      <c r="G32" s="335">
        <f t="shared" si="1"/>
        <v>0</v>
      </c>
    </row>
    <row r="33" spans="1:7" ht="57" customHeight="1">
      <c r="A33" s="359"/>
      <c r="B33" s="377"/>
      <c r="C33" s="31" t="s">
        <v>89</v>
      </c>
      <c r="D33" s="26" t="s">
        <v>75</v>
      </c>
      <c r="E33" s="35">
        <v>338.4</v>
      </c>
      <c r="F33" s="334"/>
      <c r="G33" s="335">
        <f t="shared" si="1"/>
        <v>0</v>
      </c>
    </row>
    <row r="34" spans="1:7" ht="54" customHeight="1">
      <c r="A34" s="358" t="s">
        <v>92</v>
      </c>
      <c r="B34" s="377" t="s">
        <v>93</v>
      </c>
      <c r="C34" s="34" t="s">
        <v>88</v>
      </c>
      <c r="D34" s="26" t="s">
        <v>71</v>
      </c>
      <c r="E34" s="35">
        <v>44.95</v>
      </c>
      <c r="F34" s="334"/>
      <c r="G34" s="335">
        <f t="shared" si="1"/>
        <v>0</v>
      </c>
    </row>
    <row r="35" spans="1:7" ht="64.5" customHeight="1">
      <c r="A35" s="359"/>
      <c r="B35" s="377"/>
      <c r="C35" s="31" t="s">
        <v>89</v>
      </c>
      <c r="D35" s="26" t="s">
        <v>75</v>
      </c>
      <c r="E35" s="35">
        <v>255.5</v>
      </c>
      <c r="F35" s="334"/>
      <c r="G35" s="335">
        <f t="shared" si="1"/>
        <v>0</v>
      </c>
    </row>
    <row r="36" spans="1:7" ht="75" customHeight="1">
      <c r="A36" s="345" t="s">
        <v>94</v>
      </c>
      <c r="B36" s="395" t="s">
        <v>95</v>
      </c>
      <c r="C36" s="34" t="s">
        <v>88</v>
      </c>
      <c r="D36" s="26" t="s">
        <v>71</v>
      </c>
      <c r="E36" s="36">
        <v>35.200000000000003</v>
      </c>
      <c r="F36" s="334"/>
      <c r="G36" s="335">
        <f t="shared" si="1"/>
        <v>0</v>
      </c>
    </row>
    <row r="37" spans="1:7" ht="65.25" customHeight="1">
      <c r="A37" s="346"/>
      <c r="B37" s="395"/>
      <c r="C37" s="34" t="s">
        <v>89</v>
      </c>
      <c r="D37" s="26" t="s">
        <v>75</v>
      </c>
      <c r="E37" s="36">
        <v>298.5</v>
      </c>
      <c r="F37" s="334"/>
      <c r="G37" s="335">
        <f t="shared" si="1"/>
        <v>0</v>
      </c>
    </row>
    <row r="38" spans="1:7" ht="65.25" customHeight="1">
      <c r="A38" s="345" t="s">
        <v>96</v>
      </c>
      <c r="B38" s="377" t="s">
        <v>97</v>
      </c>
      <c r="C38" s="34" t="s">
        <v>88</v>
      </c>
      <c r="D38" s="26" t="s">
        <v>71</v>
      </c>
      <c r="E38" s="35">
        <v>38.65</v>
      </c>
      <c r="F38" s="334"/>
      <c r="G38" s="335">
        <f t="shared" si="1"/>
        <v>0</v>
      </c>
    </row>
    <row r="39" spans="1:7" ht="60.75" customHeight="1">
      <c r="A39" s="346"/>
      <c r="B39" s="377"/>
      <c r="C39" s="31" t="s">
        <v>89</v>
      </c>
      <c r="D39" s="26" t="s">
        <v>75</v>
      </c>
      <c r="E39" s="35">
        <v>351.35</v>
      </c>
      <c r="F39" s="334"/>
      <c r="G39" s="335">
        <f t="shared" si="1"/>
        <v>0</v>
      </c>
    </row>
    <row r="40" spans="1:7" ht="60.75" customHeight="1">
      <c r="A40" s="358" t="s">
        <v>98</v>
      </c>
      <c r="B40" s="377" t="s">
        <v>99</v>
      </c>
      <c r="C40" s="34" t="s">
        <v>88</v>
      </c>
      <c r="D40" s="26" t="s">
        <v>71</v>
      </c>
      <c r="E40" s="35">
        <v>2.9</v>
      </c>
      <c r="F40" s="334"/>
      <c r="G40" s="335">
        <f t="shared" si="1"/>
        <v>0</v>
      </c>
    </row>
    <row r="41" spans="1:7" ht="51" customHeight="1">
      <c r="A41" s="359"/>
      <c r="B41" s="377"/>
      <c r="C41" s="31" t="s">
        <v>89</v>
      </c>
      <c r="D41" s="26" t="s">
        <v>75</v>
      </c>
      <c r="E41" s="35">
        <v>18.5</v>
      </c>
      <c r="F41" s="334"/>
      <c r="G41" s="335">
        <f t="shared" si="1"/>
        <v>0</v>
      </c>
    </row>
    <row r="42" spans="1:7" ht="61.5" customHeight="1">
      <c r="A42" s="345" t="s">
        <v>100</v>
      </c>
      <c r="B42" s="377" t="s">
        <v>101</v>
      </c>
      <c r="C42" s="34" t="s">
        <v>88</v>
      </c>
      <c r="D42" s="26" t="s">
        <v>71</v>
      </c>
      <c r="E42" s="35">
        <v>10.95</v>
      </c>
      <c r="F42" s="334"/>
      <c r="G42" s="335">
        <f t="shared" si="1"/>
        <v>0</v>
      </c>
    </row>
    <row r="43" spans="1:7" ht="63.75" customHeight="1">
      <c r="A43" s="346"/>
      <c r="B43" s="377"/>
      <c r="C43" s="31" t="s">
        <v>89</v>
      </c>
      <c r="D43" s="26" t="s">
        <v>75</v>
      </c>
      <c r="E43" s="35">
        <v>100.45</v>
      </c>
      <c r="F43" s="334"/>
      <c r="G43" s="335">
        <f t="shared" si="1"/>
        <v>0</v>
      </c>
    </row>
    <row r="44" spans="1:7" ht="53.25" customHeight="1">
      <c r="A44" s="360" t="s">
        <v>102</v>
      </c>
      <c r="B44" s="377" t="s">
        <v>103</v>
      </c>
      <c r="C44" s="34" t="s">
        <v>104</v>
      </c>
      <c r="D44" s="26" t="s">
        <v>105</v>
      </c>
      <c r="E44" s="36">
        <v>12231.6</v>
      </c>
      <c r="F44" s="334"/>
      <c r="G44" s="335">
        <f t="shared" si="1"/>
        <v>0</v>
      </c>
    </row>
    <row r="45" spans="1:7" ht="37.5" customHeight="1">
      <c r="A45" s="361"/>
      <c r="B45" s="377"/>
      <c r="C45" s="34" t="s">
        <v>106</v>
      </c>
      <c r="D45" s="26" t="s">
        <v>105</v>
      </c>
      <c r="E45" s="36">
        <v>18347.400000000001</v>
      </c>
      <c r="F45" s="334"/>
      <c r="G45" s="335">
        <f t="shared" si="1"/>
        <v>0</v>
      </c>
    </row>
    <row r="46" spans="1:7" ht="30" customHeight="1">
      <c r="A46" s="44"/>
      <c r="B46" s="347" t="s">
        <v>12</v>
      </c>
      <c r="C46" s="348"/>
      <c r="D46" s="348"/>
      <c r="E46" s="349"/>
      <c r="F46" s="338">
        <f>SUM(F27:F45)</f>
        <v>0</v>
      </c>
      <c r="G46" s="339">
        <f>SUM(G27:G45)</f>
        <v>0</v>
      </c>
    </row>
    <row r="47" spans="1:7" ht="30" customHeight="1">
      <c r="A47" s="64" t="s">
        <v>107</v>
      </c>
      <c r="B47" s="350" t="s">
        <v>108</v>
      </c>
      <c r="C47" s="351"/>
      <c r="D47" s="351"/>
      <c r="E47" s="351"/>
      <c r="F47" s="351"/>
      <c r="G47" s="352"/>
    </row>
    <row r="48" spans="1:7" ht="67.5" customHeight="1">
      <c r="A48" s="345" t="s">
        <v>31</v>
      </c>
      <c r="B48" s="356" t="s">
        <v>109</v>
      </c>
      <c r="C48" s="38" t="s">
        <v>110</v>
      </c>
      <c r="D48" s="26" t="s">
        <v>75</v>
      </c>
      <c r="E48" s="27">
        <v>535.25</v>
      </c>
      <c r="F48" s="334"/>
      <c r="G48" s="335">
        <f>F48*E48</f>
        <v>0</v>
      </c>
    </row>
    <row r="49" spans="1:7" ht="72" customHeight="1">
      <c r="A49" s="346"/>
      <c r="B49" s="357"/>
      <c r="C49" s="38" t="s">
        <v>111</v>
      </c>
      <c r="D49" s="26" t="s">
        <v>75</v>
      </c>
      <c r="E49" s="27">
        <v>535.25</v>
      </c>
      <c r="F49" s="334"/>
      <c r="G49" s="335">
        <f t="shared" ref="G49:G59" si="2">F49*E49</f>
        <v>0</v>
      </c>
    </row>
    <row r="50" spans="1:7" ht="72" customHeight="1">
      <c r="A50" s="76" t="s">
        <v>32</v>
      </c>
      <c r="B50" s="371" t="s">
        <v>112</v>
      </c>
      <c r="C50" s="372"/>
      <c r="D50" s="26" t="s">
        <v>75</v>
      </c>
      <c r="E50" s="27">
        <v>338.65</v>
      </c>
      <c r="F50" s="334"/>
      <c r="G50" s="335">
        <f t="shared" si="2"/>
        <v>0</v>
      </c>
    </row>
    <row r="51" spans="1:7" ht="68.25" customHeight="1">
      <c r="A51" s="345" t="s">
        <v>113</v>
      </c>
      <c r="B51" s="367" t="s">
        <v>114</v>
      </c>
      <c r="C51" s="77" t="s">
        <v>115</v>
      </c>
      <c r="D51" s="49" t="s">
        <v>75</v>
      </c>
      <c r="E51" s="29">
        <v>39.450000000000003</v>
      </c>
      <c r="F51" s="334"/>
      <c r="G51" s="335">
        <f t="shared" si="2"/>
        <v>0</v>
      </c>
    </row>
    <row r="52" spans="1:7" ht="69" customHeight="1">
      <c r="A52" s="346"/>
      <c r="B52" s="368"/>
      <c r="C52" s="77" t="s">
        <v>116</v>
      </c>
      <c r="D52" s="49" t="s">
        <v>75</v>
      </c>
      <c r="E52" s="29">
        <v>39.450000000000003</v>
      </c>
      <c r="F52" s="334"/>
      <c r="G52" s="335">
        <f t="shared" si="2"/>
        <v>0</v>
      </c>
    </row>
    <row r="53" spans="1:7" ht="39.75" customHeight="1">
      <c r="A53" s="345" t="s">
        <v>117</v>
      </c>
      <c r="B53" s="369" t="s">
        <v>118</v>
      </c>
      <c r="C53" s="58" t="s">
        <v>119</v>
      </c>
      <c r="D53" s="26" t="s">
        <v>75</v>
      </c>
      <c r="E53" s="27">
        <v>280.85000000000002</v>
      </c>
      <c r="F53" s="334"/>
      <c r="G53" s="335">
        <f t="shared" si="2"/>
        <v>0</v>
      </c>
    </row>
    <row r="54" spans="1:7" ht="46.5" customHeight="1">
      <c r="A54" s="366"/>
      <c r="B54" s="369"/>
      <c r="C54" s="61" t="s">
        <v>120</v>
      </c>
      <c r="D54" s="26" t="s">
        <v>75</v>
      </c>
      <c r="E54" s="27">
        <v>280.85000000000002</v>
      </c>
      <c r="F54" s="334"/>
      <c r="G54" s="335">
        <f t="shared" si="2"/>
        <v>0</v>
      </c>
    </row>
    <row r="55" spans="1:7" ht="57.75" customHeight="1">
      <c r="A55" s="346"/>
      <c r="B55" s="369"/>
      <c r="C55" s="61" t="s">
        <v>116</v>
      </c>
      <c r="D55" s="26" t="s">
        <v>75</v>
      </c>
      <c r="E55" s="27">
        <v>280.85000000000002</v>
      </c>
      <c r="F55" s="334"/>
      <c r="G55" s="335">
        <f t="shared" si="2"/>
        <v>0</v>
      </c>
    </row>
    <row r="56" spans="1:7" ht="64.5" customHeight="1">
      <c r="A56" s="345" t="s">
        <v>121</v>
      </c>
      <c r="B56" s="356" t="s">
        <v>122</v>
      </c>
      <c r="C56" s="62" t="s">
        <v>123</v>
      </c>
      <c r="D56" s="26" t="s">
        <v>75</v>
      </c>
      <c r="E56" s="27">
        <v>121.6</v>
      </c>
      <c r="F56" s="334"/>
      <c r="G56" s="335">
        <f t="shared" si="2"/>
        <v>0</v>
      </c>
    </row>
    <row r="57" spans="1:7" ht="62.25" customHeight="1">
      <c r="A57" s="346"/>
      <c r="B57" s="357"/>
      <c r="C57" s="62" t="s">
        <v>124</v>
      </c>
      <c r="D57" s="26" t="s">
        <v>75</v>
      </c>
      <c r="E57" s="27">
        <v>121.6</v>
      </c>
      <c r="F57" s="334"/>
      <c r="G57" s="335">
        <f t="shared" si="2"/>
        <v>0</v>
      </c>
    </row>
    <row r="58" spans="1:7" ht="60.75" customHeight="1">
      <c r="A58" s="76" t="s">
        <v>125</v>
      </c>
      <c r="B58" s="364" t="s">
        <v>126</v>
      </c>
      <c r="C58" s="365"/>
      <c r="D58" s="26" t="s">
        <v>75</v>
      </c>
      <c r="E58" s="27">
        <v>88.25</v>
      </c>
      <c r="F58" s="334"/>
      <c r="G58" s="335">
        <f t="shared" si="2"/>
        <v>0</v>
      </c>
    </row>
    <row r="59" spans="1:7" ht="66.75" customHeight="1">
      <c r="A59" s="76" t="s">
        <v>127</v>
      </c>
      <c r="B59" s="362" t="s">
        <v>128</v>
      </c>
      <c r="C59" s="363"/>
      <c r="D59" s="26" t="s">
        <v>129</v>
      </c>
      <c r="E59" s="27">
        <v>55</v>
      </c>
      <c r="F59" s="334"/>
      <c r="G59" s="335">
        <f t="shared" si="2"/>
        <v>0</v>
      </c>
    </row>
    <row r="60" spans="1:7" ht="30" customHeight="1">
      <c r="A60" s="44"/>
      <c r="B60" s="347" t="s">
        <v>12</v>
      </c>
      <c r="C60" s="348"/>
      <c r="D60" s="348"/>
      <c r="E60" s="349"/>
      <c r="F60" s="338">
        <f>SUM(F48:F59)</f>
        <v>0</v>
      </c>
      <c r="G60" s="339">
        <f>SUM(G48:G59)</f>
        <v>0</v>
      </c>
    </row>
    <row r="61" spans="1:7" ht="30" customHeight="1">
      <c r="A61" s="64" t="s">
        <v>130</v>
      </c>
      <c r="B61" s="350" t="s">
        <v>131</v>
      </c>
      <c r="C61" s="351"/>
      <c r="D61" s="351"/>
      <c r="E61" s="351"/>
      <c r="F61" s="351"/>
      <c r="G61" s="352"/>
    </row>
    <row r="62" spans="1:7" ht="40.5" customHeight="1">
      <c r="A62" s="47" t="s">
        <v>33</v>
      </c>
      <c r="B62" s="364" t="s">
        <v>132</v>
      </c>
      <c r="C62" s="365"/>
      <c r="D62" s="26" t="s">
        <v>71</v>
      </c>
      <c r="E62" s="27">
        <v>112.05</v>
      </c>
      <c r="F62" s="334"/>
      <c r="G62" s="335">
        <f>F62*E62</f>
        <v>0</v>
      </c>
    </row>
    <row r="63" spans="1:7" ht="43.5" customHeight="1">
      <c r="A63" s="47" t="s">
        <v>34</v>
      </c>
      <c r="B63" s="364" t="s">
        <v>133</v>
      </c>
      <c r="C63" s="365"/>
      <c r="D63" s="26" t="s">
        <v>71</v>
      </c>
      <c r="E63" s="27">
        <v>11.6</v>
      </c>
      <c r="F63" s="334"/>
      <c r="G63" s="335">
        <f t="shared" ref="G63:G79" si="3">F63*E63</f>
        <v>0</v>
      </c>
    </row>
    <row r="64" spans="1:7" ht="45" customHeight="1">
      <c r="A64" s="47" t="s">
        <v>35</v>
      </c>
      <c r="B64" s="371" t="s">
        <v>134</v>
      </c>
      <c r="C64" s="372"/>
      <c r="D64" s="49" t="s">
        <v>75</v>
      </c>
      <c r="E64" s="29">
        <v>195.8</v>
      </c>
      <c r="F64" s="334"/>
      <c r="G64" s="335">
        <f t="shared" si="3"/>
        <v>0</v>
      </c>
    </row>
    <row r="65" spans="1:7" ht="43.5" customHeight="1">
      <c r="A65" s="47" t="s">
        <v>36</v>
      </c>
      <c r="B65" s="371" t="s">
        <v>135</v>
      </c>
      <c r="C65" s="372"/>
      <c r="D65" s="49" t="s">
        <v>75</v>
      </c>
      <c r="E65" s="29">
        <v>22.6</v>
      </c>
      <c r="F65" s="334"/>
      <c r="G65" s="335">
        <f t="shared" si="3"/>
        <v>0</v>
      </c>
    </row>
    <row r="66" spans="1:7" ht="24.75" customHeight="1">
      <c r="A66" s="374" t="s">
        <v>37</v>
      </c>
      <c r="B66" s="378" t="s">
        <v>136</v>
      </c>
      <c r="C66" s="56" t="s">
        <v>137</v>
      </c>
      <c r="D66" s="55" t="s">
        <v>10</v>
      </c>
      <c r="E66" s="52">
        <v>5</v>
      </c>
      <c r="F66" s="334"/>
      <c r="G66" s="335">
        <f t="shared" si="3"/>
        <v>0</v>
      </c>
    </row>
    <row r="67" spans="1:7" ht="28.5" customHeight="1">
      <c r="A67" s="375"/>
      <c r="B67" s="379"/>
      <c r="C67" s="56" t="s">
        <v>138</v>
      </c>
      <c r="D67" s="55" t="s">
        <v>10</v>
      </c>
      <c r="E67" s="52">
        <v>15</v>
      </c>
      <c r="F67" s="334"/>
      <c r="G67" s="335">
        <f t="shared" si="3"/>
        <v>0</v>
      </c>
    </row>
    <row r="68" spans="1:7" ht="29.25" customHeight="1">
      <c r="A68" s="376"/>
      <c r="B68" s="380"/>
      <c r="C68" s="56" t="s">
        <v>139</v>
      </c>
      <c r="D68" s="55" t="s">
        <v>10</v>
      </c>
      <c r="E68" s="52">
        <v>1</v>
      </c>
      <c r="F68" s="334"/>
      <c r="G68" s="335">
        <f t="shared" si="3"/>
        <v>0</v>
      </c>
    </row>
    <row r="69" spans="1:7" ht="80.25" customHeight="1">
      <c r="A69" s="76" t="s">
        <v>38</v>
      </c>
      <c r="B69" s="364" t="s">
        <v>140</v>
      </c>
      <c r="C69" s="365"/>
      <c r="D69" s="26" t="s">
        <v>75</v>
      </c>
      <c r="E69" s="27">
        <v>264.60000000000002</v>
      </c>
      <c r="F69" s="334"/>
      <c r="G69" s="335">
        <f t="shared" si="3"/>
        <v>0</v>
      </c>
    </row>
    <row r="70" spans="1:7" ht="87.75" customHeight="1">
      <c r="A70" s="76" t="s">
        <v>39</v>
      </c>
      <c r="B70" s="364" t="s">
        <v>141</v>
      </c>
      <c r="C70" s="365"/>
      <c r="D70" s="26" t="s">
        <v>75</v>
      </c>
      <c r="E70" s="27">
        <v>235.6</v>
      </c>
      <c r="F70" s="334"/>
      <c r="G70" s="335">
        <f t="shared" si="3"/>
        <v>0</v>
      </c>
    </row>
    <row r="71" spans="1:7" ht="57" customHeight="1">
      <c r="A71" s="76" t="s">
        <v>142</v>
      </c>
      <c r="B71" s="364" t="s">
        <v>143</v>
      </c>
      <c r="C71" s="365"/>
      <c r="D71" s="26" t="s">
        <v>75</v>
      </c>
      <c r="E71" s="27">
        <v>88.25</v>
      </c>
      <c r="F71" s="334"/>
      <c r="G71" s="335">
        <f t="shared" si="3"/>
        <v>0</v>
      </c>
    </row>
    <row r="72" spans="1:7" ht="48.75" customHeight="1">
      <c r="A72" s="76" t="s">
        <v>144</v>
      </c>
      <c r="B72" s="364" t="s">
        <v>145</v>
      </c>
      <c r="C72" s="365"/>
      <c r="D72" s="26" t="s">
        <v>75</v>
      </c>
      <c r="E72" s="27">
        <v>142.75</v>
      </c>
      <c r="F72" s="334"/>
      <c r="G72" s="335">
        <f t="shared" si="3"/>
        <v>0</v>
      </c>
    </row>
    <row r="73" spans="1:7" ht="67.5" customHeight="1">
      <c r="A73" s="76" t="s">
        <v>146</v>
      </c>
      <c r="B73" s="395" t="s">
        <v>147</v>
      </c>
      <c r="C73" s="57" t="s">
        <v>148</v>
      </c>
      <c r="D73" s="26" t="s">
        <v>75</v>
      </c>
      <c r="E73" s="50">
        <v>1568.3</v>
      </c>
      <c r="F73" s="334"/>
      <c r="G73" s="335">
        <f t="shared" si="3"/>
        <v>0</v>
      </c>
    </row>
    <row r="74" spans="1:7" ht="71.25" customHeight="1">
      <c r="A74" s="76"/>
      <c r="B74" s="395"/>
      <c r="C74" s="58" t="s">
        <v>149</v>
      </c>
      <c r="D74" s="26" t="s">
        <v>75</v>
      </c>
      <c r="E74" s="50">
        <v>493.4</v>
      </c>
      <c r="F74" s="334"/>
      <c r="G74" s="335">
        <f t="shared" si="3"/>
        <v>0</v>
      </c>
    </row>
    <row r="75" spans="1:7" ht="58.5" customHeight="1">
      <c r="A75" s="370" t="s">
        <v>150</v>
      </c>
      <c r="B75" s="373" t="s">
        <v>151</v>
      </c>
      <c r="C75" s="77" t="s">
        <v>152</v>
      </c>
      <c r="D75" s="49" t="s">
        <v>153</v>
      </c>
      <c r="E75" s="29">
        <v>10</v>
      </c>
      <c r="F75" s="334"/>
      <c r="G75" s="335">
        <f t="shared" si="3"/>
        <v>0</v>
      </c>
    </row>
    <row r="76" spans="1:7" ht="42" customHeight="1">
      <c r="A76" s="370"/>
      <c r="B76" s="373"/>
      <c r="C76" s="77" t="s">
        <v>154</v>
      </c>
      <c r="D76" s="49" t="s">
        <v>153</v>
      </c>
      <c r="E76" s="29">
        <v>10</v>
      </c>
      <c r="F76" s="334"/>
      <c r="G76" s="335">
        <f t="shared" si="3"/>
        <v>0</v>
      </c>
    </row>
    <row r="77" spans="1:7" ht="41.25" customHeight="1">
      <c r="A77" s="370"/>
      <c r="B77" s="373"/>
      <c r="C77" s="77" t="s">
        <v>155</v>
      </c>
      <c r="D77" s="49" t="s">
        <v>153</v>
      </c>
      <c r="E77" s="29">
        <v>15</v>
      </c>
      <c r="F77" s="334"/>
      <c r="G77" s="335">
        <f t="shared" si="3"/>
        <v>0</v>
      </c>
    </row>
    <row r="78" spans="1:7" ht="49.5" customHeight="1">
      <c r="A78" s="76" t="s">
        <v>156</v>
      </c>
      <c r="B78" s="371" t="s">
        <v>157</v>
      </c>
      <c r="C78" s="372"/>
      <c r="D78" s="49" t="s">
        <v>75</v>
      </c>
      <c r="E78" s="29">
        <v>600</v>
      </c>
      <c r="F78" s="334"/>
      <c r="G78" s="335">
        <f t="shared" si="3"/>
        <v>0</v>
      </c>
    </row>
    <row r="79" spans="1:7" ht="49.5" customHeight="1">
      <c r="A79" s="76" t="s">
        <v>158</v>
      </c>
      <c r="B79" s="371" t="s">
        <v>159</v>
      </c>
      <c r="C79" s="372"/>
      <c r="D79" s="49" t="s">
        <v>75</v>
      </c>
      <c r="E79" s="29">
        <v>600</v>
      </c>
      <c r="F79" s="334"/>
      <c r="G79" s="335">
        <f t="shared" si="3"/>
        <v>0</v>
      </c>
    </row>
    <row r="80" spans="1:7" ht="30" customHeight="1">
      <c r="A80" s="44"/>
      <c r="B80" s="347" t="s">
        <v>12</v>
      </c>
      <c r="C80" s="348"/>
      <c r="D80" s="348"/>
      <c r="E80" s="349"/>
      <c r="F80" s="338">
        <f>SUM(F62:F79)</f>
        <v>0</v>
      </c>
      <c r="G80" s="339">
        <f>SUM(G62:G79)</f>
        <v>0</v>
      </c>
    </row>
    <row r="81" spans="1:7" ht="30" customHeight="1">
      <c r="A81" s="64" t="s">
        <v>160</v>
      </c>
      <c r="B81" s="350" t="s">
        <v>161</v>
      </c>
      <c r="C81" s="351"/>
      <c r="D81" s="351"/>
      <c r="E81" s="351"/>
      <c r="F81" s="351"/>
      <c r="G81" s="352"/>
    </row>
    <row r="82" spans="1:7" ht="93" customHeight="1">
      <c r="A82" s="76" t="s">
        <v>40</v>
      </c>
      <c r="B82" s="364" t="s">
        <v>162</v>
      </c>
      <c r="C82" s="365"/>
      <c r="D82" s="26" t="s">
        <v>75</v>
      </c>
      <c r="E82" s="27">
        <v>39.5</v>
      </c>
      <c r="F82" s="334"/>
      <c r="G82" s="335">
        <f>E82*F82</f>
        <v>0</v>
      </c>
    </row>
    <row r="83" spans="1:7" ht="111" customHeight="1">
      <c r="A83" s="76" t="s">
        <v>41</v>
      </c>
      <c r="B83" s="396" t="s">
        <v>163</v>
      </c>
      <c r="C83" s="397"/>
      <c r="D83" s="26" t="s">
        <v>75</v>
      </c>
      <c r="E83" s="27">
        <v>3</v>
      </c>
      <c r="F83" s="334"/>
      <c r="G83" s="335">
        <f t="shared" ref="G83:G134" si="4">E83*F83</f>
        <v>0</v>
      </c>
    </row>
    <row r="84" spans="1:7" ht="123.75" customHeight="1">
      <c r="A84" s="76" t="s">
        <v>42</v>
      </c>
      <c r="B84" s="396" t="s">
        <v>164</v>
      </c>
      <c r="C84" s="397"/>
      <c r="D84" s="26" t="s">
        <v>75</v>
      </c>
      <c r="E84" s="27">
        <v>19</v>
      </c>
      <c r="F84" s="334"/>
      <c r="G84" s="335">
        <f t="shared" si="4"/>
        <v>0</v>
      </c>
    </row>
    <row r="85" spans="1:7" ht="51" customHeight="1">
      <c r="A85" s="370" t="s">
        <v>165</v>
      </c>
      <c r="B85" s="377" t="s">
        <v>166</v>
      </c>
      <c r="C85" s="58" t="s">
        <v>167</v>
      </c>
      <c r="D85" s="32" t="s">
        <v>10</v>
      </c>
      <c r="E85" s="36">
        <v>7</v>
      </c>
      <c r="F85" s="334"/>
      <c r="G85" s="335">
        <f t="shared" si="4"/>
        <v>0</v>
      </c>
    </row>
    <row r="86" spans="1:7" ht="46.5" customHeight="1">
      <c r="A86" s="370"/>
      <c r="B86" s="377"/>
      <c r="C86" s="58" t="s">
        <v>168</v>
      </c>
      <c r="D86" s="32" t="s">
        <v>10</v>
      </c>
      <c r="E86" s="36">
        <v>2</v>
      </c>
      <c r="F86" s="334"/>
      <c r="G86" s="335">
        <f t="shared" si="4"/>
        <v>0</v>
      </c>
    </row>
    <row r="87" spans="1:7" ht="60" customHeight="1">
      <c r="A87" s="370"/>
      <c r="B87" s="377"/>
      <c r="C87" s="58" t="s">
        <v>169</v>
      </c>
      <c r="D87" s="32" t="s">
        <v>10</v>
      </c>
      <c r="E87" s="36">
        <v>2</v>
      </c>
      <c r="F87" s="334"/>
      <c r="G87" s="335">
        <f t="shared" si="4"/>
        <v>0</v>
      </c>
    </row>
    <row r="88" spans="1:7" ht="181.5">
      <c r="A88" s="76" t="s">
        <v>170</v>
      </c>
      <c r="B88" s="37" t="s">
        <v>171</v>
      </c>
      <c r="C88" s="58" t="s">
        <v>172</v>
      </c>
      <c r="D88" s="32" t="s">
        <v>10</v>
      </c>
      <c r="E88" s="36">
        <v>2</v>
      </c>
      <c r="F88" s="334"/>
      <c r="G88" s="335">
        <f t="shared" si="4"/>
        <v>0</v>
      </c>
    </row>
    <row r="89" spans="1:7" ht="148.5">
      <c r="A89" s="76" t="s">
        <v>173</v>
      </c>
      <c r="B89" s="37" t="s">
        <v>174</v>
      </c>
      <c r="C89" s="58" t="s">
        <v>167</v>
      </c>
      <c r="D89" s="32" t="s">
        <v>10</v>
      </c>
      <c r="E89" s="36">
        <v>1</v>
      </c>
      <c r="F89" s="334"/>
      <c r="G89" s="335">
        <f t="shared" si="4"/>
        <v>0</v>
      </c>
    </row>
    <row r="90" spans="1:7" ht="115.5">
      <c r="A90" s="76" t="s">
        <v>175</v>
      </c>
      <c r="B90" s="75" t="s">
        <v>176</v>
      </c>
      <c r="C90" s="58" t="s">
        <v>177</v>
      </c>
      <c r="D90" s="32" t="s">
        <v>10</v>
      </c>
      <c r="E90" s="36">
        <v>1</v>
      </c>
      <c r="F90" s="334"/>
      <c r="G90" s="335">
        <f t="shared" si="4"/>
        <v>0</v>
      </c>
    </row>
    <row r="91" spans="1:7" ht="54.75" customHeight="1">
      <c r="A91" s="370" t="s">
        <v>178</v>
      </c>
      <c r="B91" s="369" t="s">
        <v>179</v>
      </c>
      <c r="C91" s="58" t="s">
        <v>180</v>
      </c>
      <c r="D91" s="32" t="s">
        <v>10</v>
      </c>
      <c r="E91" s="36">
        <v>1</v>
      </c>
      <c r="F91" s="334"/>
      <c r="G91" s="335">
        <f t="shared" si="4"/>
        <v>0</v>
      </c>
    </row>
    <row r="92" spans="1:7" ht="47.25" customHeight="1">
      <c r="A92" s="370"/>
      <c r="B92" s="369"/>
      <c r="C92" s="58" t="s">
        <v>181</v>
      </c>
      <c r="D92" s="32" t="s">
        <v>10</v>
      </c>
      <c r="E92" s="36">
        <v>1</v>
      </c>
      <c r="F92" s="334"/>
      <c r="G92" s="335">
        <f t="shared" si="4"/>
        <v>0</v>
      </c>
    </row>
    <row r="93" spans="1:7" ht="56.25" customHeight="1">
      <c r="A93" s="370"/>
      <c r="B93" s="369"/>
      <c r="C93" s="58" t="s">
        <v>182</v>
      </c>
      <c r="D93" s="32" t="s">
        <v>10</v>
      </c>
      <c r="E93" s="36">
        <v>1</v>
      </c>
      <c r="F93" s="334"/>
      <c r="G93" s="335">
        <f t="shared" si="4"/>
        <v>0</v>
      </c>
    </row>
    <row r="94" spans="1:7" ht="181.5">
      <c r="A94" s="76" t="s">
        <v>183</v>
      </c>
      <c r="B94" s="75" t="s">
        <v>184</v>
      </c>
      <c r="C94" s="58" t="s">
        <v>180</v>
      </c>
      <c r="D94" s="32" t="s">
        <v>10</v>
      </c>
      <c r="E94" s="36">
        <v>1</v>
      </c>
      <c r="F94" s="334"/>
      <c r="G94" s="335">
        <f t="shared" si="4"/>
        <v>0</v>
      </c>
    </row>
    <row r="95" spans="1:7" ht="75" customHeight="1">
      <c r="A95" s="393" t="s">
        <v>185</v>
      </c>
      <c r="B95" s="369" t="s">
        <v>186</v>
      </c>
      <c r="C95" s="58" t="s">
        <v>187</v>
      </c>
      <c r="D95" s="32" t="s">
        <v>10</v>
      </c>
      <c r="E95" s="36">
        <v>4</v>
      </c>
      <c r="F95" s="334"/>
      <c r="G95" s="335">
        <f t="shared" si="4"/>
        <v>0</v>
      </c>
    </row>
    <row r="96" spans="1:7" ht="94.5" customHeight="1">
      <c r="A96" s="394"/>
      <c r="B96" s="369"/>
      <c r="C96" s="58" t="s">
        <v>188</v>
      </c>
      <c r="D96" s="32" t="s">
        <v>10</v>
      </c>
      <c r="E96" s="36">
        <v>6</v>
      </c>
      <c r="F96" s="334"/>
      <c r="G96" s="335">
        <f t="shared" si="4"/>
        <v>0</v>
      </c>
    </row>
    <row r="97" spans="1:7" ht="181.5">
      <c r="A97" s="76" t="s">
        <v>189</v>
      </c>
      <c r="B97" s="75" t="s">
        <v>190</v>
      </c>
      <c r="C97" s="58" t="s">
        <v>191</v>
      </c>
      <c r="D97" s="32" t="s">
        <v>10</v>
      </c>
      <c r="E97" s="36">
        <v>1</v>
      </c>
      <c r="F97" s="334"/>
      <c r="G97" s="335">
        <f t="shared" si="4"/>
        <v>0</v>
      </c>
    </row>
    <row r="98" spans="1:7" ht="165">
      <c r="A98" s="76" t="s">
        <v>192</v>
      </c>
      <c r="B98" s="80" t="s">
        <v>193</v>
      </c>
      <c r="C98" s="57" t="s">
        <v>194</v>
      </c>
      <c r="D98" s="53" t="s">
        <v>10</v>
      </c>
      <c r="E98" s="54">
        <v>1</v>
      </c>
      <c r="F98" s="334"/>
      <c r="G98" s="335">
        <f t="shared" si="4"/>
        <v>0</v>
      </c>
    </row>
    <row r="99" spans="1:7" ht="181.5">
      <c r="A99" s="76" t="s">
        <v>195</v>
      </c>
      <c r="B99" s="80" t="s">
        <v>196</v>
      </c>
      <c r="C99" s="57" t="s">
        <v>197</v>
      </c>
      <c r="D99" s="53" t="s">
        <v>10</v>
      </c>
      <c r="E99" s="54">
        <v>1</v>
      </c>
      <c r="F99" s="334"/>
      <c r="G99" s="335">
        <f t="shared" si="4"/>
        <v>0</v>
      </c>
    </row>
    <row r="100" spans="1:7" ht="45.75" customHeight="1">
      <c r="A100" s="370" t="s">
        <v>198</v>
      </c>
      <c r="B100" s="392" t="s">
        <v>199</v>
      </c>
      <c r="C100" s="57" t="s">
        <v>200</v>
      </c>
      <c r="D100" s="53" t="s">
        <v>10</v>
      </c>
      <c r="E100" s="54">
        <v>1</v>
      </c>
      <c r="F100" s="334"/>
      <c r="G100" s="335">
        <f t="shared" si="4"/>
        <v>0</v>
      </c>
    </row>
    <row r="101" spans="1:7" ht="45" customHeight="1">
      <c r="A101" s="370"/>
      <c r="B101" s="392"/>
      <c r="C101" s="57" t="s">
        <v>201</v>
      </c>
      <c r="D101" s="53" t="s">
        <v>10</v>
      </c>
      <c r="E101" s="54">
        <v>3</v>
      </c>
      <c r="F101" s="334"/>
      <c r="G101" s="335">
        <f t="shared" si="4"/>
        <v>0</v>
      </c>
    </row>
    <row r="102" spans="1:7" ht="48" customHeight="1">
      <c r="A102" s="370"/>
      <c r="B102" s="392"/>
      <c r="C102" s="57" t="s">
        <v>202</v>
      </c>
      <c r="D102" s="53" t="s">
        <v>10</v>
      </c>
      <c r="E102" s="54">
        <v>1</v>
      </c>
      <c r="F102" s="334"/>
      <c r="G102" s="335">
        <f t="shared" si="4"/>
        <v>0</v>
      </c>
    </row>
    <row r="103" spans="1:7" ht="42" customHeight="1">
      <c r="A103" s="370"/>
      <c r="B103" s="392"/>
      <c r="C103" s="57" t="s">
        <v>203</v>
      </c>
      <c r="D103" s="53" t="s">
        <v>10</v>
      </c>
      <c r="E103" s="54">
        <v>4</v>
      </c>
      <c r="F103" s="334"/>
      <c r="G103" s="335">
        <f t="shared" si="4"/>
        <v>0</v>
      </c>
    </row>
    <row r="104" spans="1:7" ht="99">
      <c r="A104" s="76" t="s">
        <v>204</v>
      </c>
      <c r="B104" s="80" t="s">
        <v>205</v>
      </c>
      <c r="C104" s="57" t="s">
        <v>206</v>
      </c>
      <c r="D104" s="53" t="s">
        <v>10</v>
      </c>
      <c r="E104" s="54">
        <v>9</v>
      </c>
      <c r="F104" s="334"/>
      <c r="G104" s="335">
        <f t="shared" si="4"/>
        <v>0</v>
      </c>
    </row>
    <row r="105" spans="1:7" ht="115.5">
      <c r="A105" s="76" t="s">
        <v>207</v>
      </c>
      <c r="B105" s="80" t="s">
        <v>208</v>
      </c>
      <c r="C105" s="57" t="s">
        <v>209</v>
      </c>
      <c r="D105" s="53" t="s">
        <v>10</v>
      </c>
      <c r="E105" s="54">
        <v>3</v>
      </c>
      <c r="F105" s="334"/>
      <c r="G105" s="335">
        <f t="shared" si="4"/>
        <v>0</v>
      </c>
    </row>
    <row r="106" spans="1:7" ht="60" customHeight="1">
      <c r="A106" s="370" t="s">
        <v>210</v>
      </c>
      <c r="B106" s="392" t="s">
        <v>211</v>
      </c>
      <c r="C106" s="57" t="s">
        <v>212</v>
      </c>
      <c r="D106" s="53" t="s">
        <v>10</v>
      </c>
      <c r="E106" s="54">
        <v>2</v>
      </c>
      <c r="F106" s="334"/>
      <c r="G106" s="335">
        <f t="shared" si="4"/>
        <v>0</v>
      </c>
    </row>
    <row r="107" spans="1:7" ht="71.25" customHeight="1">
      <c r="A107" s="370"/>
      <c r="B107" s="392"/>
      <c r="C107" s="57" t="s">
        <v>213</v>
      </c>
      <c r="D107" s="53" t="s">
        <v>10</v>
      </c>
      <c r="E107" s="54">
        <v>8</v>
      </c>
      <c r="F107" s="334"/>
      <c r="G107" s="335">
        <f t="shared" si="4"/>
        <v>0</v>
      </c>
    </row>
    <row r="108" spans="1:7" ht="78" customHeight="1">
      <c r="A108" s="370" t="s">
        <v>214</v>
      </c>
      <c r="B108" s="392" t="s">
        <v>215</v>
      </c>
      <c r="C108" s="57" t="s">
        <v>216</v>
      </c>
      <c r="D108" s="53" t="s">
        <v>10</v>
      </c>
      <c r="E108" s="54">
        <v>1</v>
      </c>
      <c r="F108" s="334"/>
      <c r="G108" s="335">
        <f t="shared" si="4"/>
        <v>0</v>
      </c>
    </row>
    <row r="109" spans="1:7" ht="66.75" customHeight="1">
      <c r="A109" s="370"/>
      <c r="B109" s="392"/>
      <c r="C109" s="57" t="s">
        <v>217</v>
      </c>
      <c r="D109" s="53" t="s">
        <v>10</v>
      </c>
      <c r="E109" s="54">
        <v>2</v>
      </c>
      <c r="F109" s="334"/>
      <c r="G109" s="335">
        <f t="shared" si="4"/>
        <v>0</v>
      </c>
    </row>
    <row r="110" spans="1:7" ht="165">
      <c r="A110" s="76" t="s">
        <v>218</v>
      </c>
      <c r="B110" s="80" t="s">
        <v>219</v>
      </c>
      <c r="C110" s="57" t="s">
        <v>220</v>
      </c>
      <c r="D110" s="53" t="s">
        <v>10</v>
      </c>
      <c r="E110" s="54">
        <v>4</v>
      </c>
      <c r="F110" s="334"/>
      <c r="G110" s="335">
        <f t="shared" si="4"/>
        <v>0</v>
      </c>
    </row>
    <row r="111" spans="1:7" ht="88.5" customHeight="1">
      <c r="A111" s="345" t="s">
        <v>221</v>
      </c>
      <c r="B111" s="369" t="s">
        <v>222</v>
      </c>
      <c r="C111" s="75" t="s">
        <v>223</v>
      </c>
      <c r="D111" s="32" t="s">
        <v>10</v>
      </c>
      <c r="E111" s="36">
        <v>2</v>
      </c>
      <c r="F111" s="334"/>
      <c r="G111" s="335">
        <f t="shared" si="4"/>
        <v>0</v>
      </c>
    </row>
    <row r="112" spans="1:7" ht="88.5" customHeight="1">
      <c r="A112" s="346"/>
      <c r="B112" s="369"/>
      <c r="C112" s="75" t="s">
        <v>224</v>
      </c>
      <c r="D112" s="32" t="s">
        <v>10</v>
      </c>
      <c r="E112" s="36">
        <v>2</v>
      </c>
      <c r="F112" s="334"/>
      <c r="G112" s="335">
        <f t="shared" si="4"/>
        <v>0</v>
      </c>
    </row>
    <row r="113" spans="1:7" ht="181.5">
      <c r="A113" s="76" t="s">
        <v>225</v>
      </c>
      <c r="B113" s="75" t="s">
        <v>226</v>
      </c>
      <c r="C113" s="58" t="s">
        <v>227</v>
      </c>
      <c r="D113" s="32" t="s">
        <v>10</v>
      </c>
      <c r="E113" s="36">
        <v>1</v>
      </c>
      <c r="F113" s="334"/>
      <c r="G113" s="335">
        <f t="shared" si="4"/>
        <v>0</v>
      </c>
    </row>
    <row r="114" spans="1:7" ht="54.75" customHeight="1">
      <c r="A114" s="345" t="s">
        <v>228</v>
      </c>
      <c r="B114" s="369" t="s">
        <v>229</v>
      </c>
      <c r="C114" s="58" t="s">
        <v>230</v>
      </c>
      <c r="D114" s="26" t="s">
        <v>10</v>
      </c>
      <c r="E114" s="27">
        <v>2</v>
      </c>
      <c r="F114" s="334"/>
      <c r="G114" s="335">
        <f t="shared" si="4"/>
        <v>0</v>
      </c>
    </row>
    <row r="115" spans="1:7" ht="62.25" customHeight="1">
      <c r="A115" s="346"/>
      <c r="B115" s="369"/>
      <c r="C115" s="58" t="s">
        <v>231</v>
      </c>
      <c r="D115" s="26" t="s">
        <v>10</v>
      </c>
      <c r="E115" s="27">
        <v>2</v>
      </c>
      <c r="F115" s="334"/>
      <c r="G115" s="335">
        <f t="shared" si="4"/>
        <v>0</v>
      </c>
    </row>
    <row r="116" spans="1:7" ht="39" customHeight="1">
      <c r="A116" s="388" t="s">
        <v>232</v>
      </c>
      <c r="B116" s="369" t="s">
        <v>233</v>
      </c>
      <c r="C116" s="58" t="s">
        <v>234</v>
      </c>
      <c r="D116" s="26" t="s">
        <v>10</v>
      </c>
      <c r="E116" s="27">
        <v>2</v>
      </c>
      <c r="F116" s="334"/>
      <c r="G116" s="335">
        <f t="shared" si="4"/>
        <v>0</v>
      </c>
    </row>
    <row r="117" spans="1:7" ht="33" customHeight="1">
      <c r="A117" s="388"/>
      <c r="B117" s="369"/>
      <c r="C117" s="58" t="s">
        <v>169</v>
      </c>
      <c r="D117" s="26" t="s">
        <v>10</v>
      </c>
      <c r="E117" s="27">
        <v>6</v>
      </c>
      <c r="F117" s="334"/>
      <c r="G117" s="335">
        <f t="shared" si="4"/>
        <v>0</v>
      </c>
    </row>
    <row r="118" spans="1:7" ht="33.75" customHeight="1">
      <c r="A118" s="388"/>
      <c r="B118" s="369"/>
      <c r="C118" s="58" t="s">
        <v>235</v>
      </c>
      <c r="D118" s="26" t="s">
        <v>10</v>
      </c>
      <c r="E118" s="27">
        <v>1</v>
      </c>
      <c r="F118" s="334"/>
      <c r="G118" s="335">
        <f t="shared" si="4"/>
        <v>0</v>
      </c>
    </row>
    <row r="119" spans="1:7" ht="39.75" customHeight="1">
      <c r="A119" s="388" t="s">
        <v>236</v>
      </c>
      <c r="B119" s="369" t="s">
        <v>237</v>
      </c>
      <c r="C119" s="58" t="s">
        <v>238</v>
      </c>
      <c r="D119" s="26" t="s">
        <v>10</v>
      </c>
      <c r="E119" s="27">
        <v>1</v>
      </c>
      <c r="F119" s="334"/>
      <c r="G119" s="335">
        <f t="shared" si="4"/>
        <v>0</v>
      </c>
    </row>
    <row r="120" spans="1:7" ht="37.5" customHeight="1">
      <c r="A120" s="388"/>
      <c r="B120" s="369"/>
      <c r="C120" s="58" t="s">
        <v>239</v>
      </c>
      <c r="D120" s="26" t="s">
        <v>10</v>
      </c>
      <c r="E120" s="27">
        <v>1</v>
      </c>
      <c r="F120" s="334"/>
      <c r="G120" s="335">
        <f t="shared" si="4"/>
        <v>0</v>
      </c>
    </row>
    <row r="121" spans="1:7" ht="41.25" customHeight="1">
      <c r="A121" s="388"/>
      <c r="B121" s="369"/>
      <c r="C121" s="58" t="s">
        <v>240</v>
      </c>
      <c r="D121" s="26" t="s">
        <v>10</v>
      </c>
      <c r="E121" s="27">
        <v>1</v>
      </c>
      <c r="F121" s="334"/>
      <c r="G121" s="335">
        <f t="shared" si="4"/>
        <v>0</v>
      </c>
    </row>
    <row r="122" spans="1:7" ht="66" customHeight="1">
      <c r="A122" s="390" t="s">
        <v>241</v>
      </c>
      <c r="B122" s="369" t="s">
        <v>242</v>
      </c>
      <c r="C122" s="58" t="s">
        <v>243</v>
      </c>
      <c r="D122" s="26" t="s">
        <v>10</v>
      </c>
      <c r="E122" s="27">
        <v>1</v>
      </c>
      <c r="F122" s="334"/>
      <c r="G122" s="335">
        <f t="shared" si="4"/>
        <v>0</v>
      </c>
    </row>
    <row r="123" spans="1:7" ht="60" customHeight="1">
      <c r="A123" s="391"/>
      <c r="B123" s="369"/>
      <c r="C123" s="58" t="s">
        <v>244</v>
      </c>
      <c r="D123" s="26" t="s">
        <v>10</v>
      </c>
      <c r="E123" s="27">
        <v>2</v>
      </c>
      <c r="F123" s="334"/>
      <c r="G123" s="335">
        <f t="shared" si="4"/>
        <v>0</v>
      </c>
    </row>
    <row r="124" spans="1:7" ht="115.5">
      <c r="A124" s="79" t="s">
        <v>245</v>
      </c>
      <c r="B124" s="75" t="s">
        <v>246</v>
      </c>
      <c r="C124" s="58" t="s">
        <v>247</v>
      </c>
      <c r="D124" s="26" t="s">
        <v>10</v>
      </c>
      <c r="E124" s="27">
        <v>8</v>
      </c>
      <c r="F124" s="334"/>
      <c r="G124" s="335">
        <f t="shared" si="4"/>
        <v>0</v>
      </c>
    </row>
    <row r="125" spans="1:7" ht="18">
      <c r="A125" s="389" t="s">
        <v>248</v>
      </c>
      <c r="B125" s="369" t="s">
        <v>249</v>
      </c>
      <c r="C125" s="58" t="s">
        <v>250</v>
      </c>
      <c r="D125" s="32" t="s">
        <v>75</v>
      </c>
      <c r="E125" s="36">
        <v>1.43</v>
      </c>
      <c r="F125" s="334"/>
      <c r="G125" s="335">
        <f t="shared" si="4"/>
        <v>0</v>
      </c>
    </row>
    <row r="126" spans="1:7" ht="18">
      <c r="A126" s="389"/>
      <c r="B126" s="369"/>
      <c r="C126" s="58" t="s">
        <v>251</v>
      </c>
      <c r="D126" s="32" t="s">
        <v>75</v>
      </c>
      <c r="E126" s="36">
        <v>0.9</v>
      </c>
      <c r="F126" s="334"/>
      <c r="G126" s="335">
        <f t="shared" si="4"/>
        <v>0</v>
      </c>
    </row>
    <row r="127" spans="1:7" ht="18">
      <c r="A127" s="389"/>
      <c r="B127" s="369"/>
      <c r="C127" s="58" t="s">
        <v>252</v>
      </c>
      <c r="D127" s="32" t="s">
        <v>75</v>
      </c>
      <c r="E127" s="36">
        <v>3.11</v>
      </c>
      <c r="F127" s="334"/>
      <c r="G127" s="335">
        <f t="shared" si="4"/>
        <v>0</v>
      </c>
    </row>
    <row r="128" spans="1:7" ht="18">
      <c r="A128" s="389"/>
      <c r="B128" s="369"/>
      <c r="C128" s="58" t="s">
        <v>253</v>
      </c>
      <c r="D128" s="32" t="s">
        <v>75</v>
      </c>
      <c r="E128" s="36">
        <v>5.47</v>
      </c>
      <c r="F128" s="334"/>
      <c r="G128" s="335">
        <f t="shared" si="4"/>
        <v>0</v>
      </c>
    </row>
    <row r="129" spans="1:7" ht="18">
      <c r="A129" s="389"/>
      <c r="B129" s="369"/>
      <c r="C129" s="58" t="s">
        <v>254</v>
      </c>
      <c r="D129" s="32" t="s">
        <v>75</v>
      </c>
      <c r="E129" s="36">
        <v>3.71</v>
      </c>
      <c r="F129" s="334"/>
      <c r="G129" s="335">
        <f t="shared" si="4"/>
        <v>0</v>
      </c>
    </row>
    <row r="130" spans="1:7" ht="18">
      <c r="A130" s="389"/>
      <c r="B130" s="369"/>
      <c r="C130" s="58" t="s">
        <v>255</v>
      </c>
      <c r="D130" s="32" t="s">
        <v>75</v>
      </c>
      <c r="E130" s="36">
        <v>2.2400000000000002</v>
      </c>
      <c r="F130" s="334"/>
      <c r="G130" s="335">
        <f t="shared" si="4"/>
        <v>0</v>
      </c>
    </row>
    <row r="131" spans="1:7" ht="18">
      <c r="A131" s="389"/>
      <c r="B131" s="369"/>
      <c r="C131" s="58" t="s">
        <v>256</v>
      </c>
      <c r="D131" s="32" t="s">
        <v>75</v>
      </c>
      <c r="E131" s="36">
        <v>2.63</v>
      </c>
      <c r="F131" s="334"/>
      <c r="G131" s="335">
        <f t="shared" si="4"/>
        <v>0</v>
      </c>
    </row>
    <row r="132" spans="1:7" ht="18">
      <c r="A132" s="389"/>
      <c r="B132" s="369"/>
      <c r="C132" s="58" t="s">
        <v>257</v>
      </c>
      <c r="D132" s="32" t="s">
        <v>75</v>
      </c>
      <c r="E132" s="36">
        <v>38.03</v>
      </c>
      <c r="F132" s="334"/>
      <c r="G132" s="335">
        <f t="shared" si="4"/>
        <v>0</v>
      </c>
    </row>
    <row r="133" spans="1:7" ht="132">
      <c r="A133" s="79" t="s">
        <v>258</v>
      </c>
      <c r="B133" s="78" t="s">
        <v>259</v>
      </c>
      <c r="C133" s="59" t="s">
        <v>260</v>
      </c>
      <c r="D133" s="279" t="s">
        <v>261</v>
      </c>
      <c r="E133" s="279">
        <v>450</v>
      </c>
      <c r="F133" s="334"/>
      <c r="G133" s="335">
        <f t="shared" si="4"/>
        <v>0</v>
      </c>
    </row>
    <row r="134" spans="1:7" ht="49.5">
      <c r="A134" s="76" t="s">
        <v>262</v>
      </c>
      <c r="B134" s="75" t="s">
        <v>263</v>
      </c>
      <c r="C134" s="58" t="s">
        <v>264</v>
      </c>
      <c r="D134" s="26" t="s">
        <v>10</v>
      </c>
      <c r="E134" s="54">
        <v>8</v>
      </c>
      <c r="F134" s="334"/>
      <c r="G134" s="335">
        <f t="shared" si="4"/>
        <v>0</v>
      </c>
    </row>
    <row r="135" spans="1:7" ht="30" customHeight="1">
      <c r="A135" s="44"/>
      <c r="B135" s="384" t="s">
        <v>12</v>
      </c>
      <c r="C135" s="384"/>
      <c r="D135" s="384"/>
      <c r="E135" s="33"/>
      <c r="F135" s="338">
        <f>SUM(F82:F134)</f>
        <v>0</v>
      </c>
      <c r="G135" s="339">
        <f>SUM(G82:G134)</f>
        <v>0</v>
      </c>
    </row>
    <row r="136" spans="1:7" ht="30" customHeight="1">
      <c r="A136" s="64" t="s">
        <v>265</v>
      </c>
      <c r="B136" s="350" t="s">
        <v>266</v>
      </c>
      <c r="C136" s="351"/>
      <c r="D136" s="351"/>
      <c r="E136" s="351"/>
      <c r="F136" s="351"/>
      <c r="G136" s="352"/>
    </row>
    <row r="137" spans="1:7" ht="87.75" customHeight="1">
      <c r="A137" s="370" t="s">
        <v>43</v>
      </c>
      <c r="B137" s="369" t="s">
        <v>267</v>
      </c>
      <c r="C137" s="61" t="s">
        <v>268</v>
      </c>
      <c r="D137" s="26" t="s">
        <v>75</v>
      </c>
      <c r="E137" s="27">
        <v>234.85</v>
      </c>
      <c r="F137" s="334"/>
      <c r="G137" s="335">
        <f>E137*F137</f>
        <v>0</v>
      </c>
    </row>
    <row r="138" spans="1:7" ht="78.75" customHeight="1">
      <c r="A138" s="370"/>
      <c r="B138" s="369"/>
      <c r="C138" s="61" t="s">
        <v>269</v>
      </c>
      <c r="D138" s="26" t="s">
        <v>129</v>
      </c>
      <c r="E138" s="27">
        <v>173.1</v>
      </c>
      <c r="F138" s="334"/>
      <c r="G138" s="335">
        <f t="shared" ref="G138:G147" si="5">E138*F138</f>
        <v>0</v>
      </c>
    </row>
    <row r="139" spans="1:7" ht="148.5">
      <c r="A139" s="76" t="s">
        <v>44</v>
      </c>
      <c r="B139" s="75" t="s">
        <v>270</v>
      </c>
      <c r="C139" s="58" t="s">
        <v>271</v>
      </c>
      <c r="D139" s="26" t="s">
        <v>75</v>
      </c>
      <c r="E139" s="27">
        <v>237.2</v>
      </c>
      <c r="F139" s="334"/>
      <c r="G139" s="335">
        <f t="shared" si="5"/>
        <v>0</v>
      </c>
    </row>
    <row r="140" spans="1:7" ht="79.5" customHeight="1">
      <c r="A140" s="370" t="s">
        <v>45</v>
      </c>
      <c r="B140" s="369" t="s">
        <v>272</v>
      </c>
      <c r="C140" s="61" t="s">
        <v>268</v>
      </c>
      <c r="D140" s="26" t="s">
        <v>75</v>
      </c>
      <c r="E140" s="27">
        <v>85.25</v>
      </c>
      <c r="F140" s="334"/>
      <c r="G140" s="335">
        <f t="shared" si="5"/>
        <v>0</v>
      </c>
    </row>
    <row r="141" spans="1:7" ht="78" customHeight="1">
      <c r="A141" s="370"/>
      <c r="B141" s="369"/>
      <c r="C141" s="61" t="s">
        <v>273</v>
      </c>
      <c r="D141" s="26" t="s">
        <v>129</v>
      </c>
      <c r="E141" s="27">
        <v>67.349999999999994</v>
      </c>
      <c r="F141" s="334"/>
      <c r="G141" s="335">
        <f t="shared" si="5"/>
        <v>0</v>
      </c>
    </row>
    <row r="142" spans="1:7" ht="81.75" customHeight="1">
      <c r="A142" s="345" t="s">
        <v>46</v>
      </c>
      <c r="B142" s="369" t="s">
        <v>339</v>
      </c>
      <c r="C142" s="58" t="s">
        <v>271</v>
      </c>
      <c r="D142" s="26" t="s">
        <v>75</v>
      </c>
      <c r="E142" s="27">
        <v>114.5</v>
      </c>
      <c r="F142" s="334"/>
      <c r="G142" s="335">
        <f t="shared" si="5"/>
        <v>0</v>
      </c>
    </row>
    <row r="143" spans="1:7" ht="90.75" customHeight="1">
      <c r="A143" s="346"/>
      <c r="B143" s="369"/>
      <c r="C143" s="73" t="s">
        <v>274</v>
      </c>
      <c r="D143" s="26" t="s">
        <v>129</v>
      </c>
      <c r="E143" s="27">
        <v>122</v>
      </c>
      <c r="F143" s="334"/>
      <c r="G143" s="335">
        <f t="shared" si="5"/>
        <v>0</v>
      </c>
    </row>
    <row r="144" spans="1:7" ht="63" customHeight="1">
      <c r="A144" s="386" t="s">
        <v>47</v>
      </c>
      <c r="B144" s="381" t="s">
        <v>275</v>
      </c>
      <c r="C144" s="77" t="s">
        <v>268</v>
      </c>
      <c r="D144" s="28" t="s">
        <v>75</v>
      </c>
      <c r="E144" s="29">
        <v>17.350000000000001</v>
      </c>
      <c r="F144" s="334"/>
      <c r="G144" s="335">
        <f t="shared" si="5"/>
        <v>0</v>
      </c>
    </row>
    <row r="145" spans="1:7" ht="86.25" customHeight="1">
      <c r="A145" s="387"/>
      <c r="B145" s="381"/>
      <c r="C145" s="77" t="s">
        <v>269</v>
      </c>
      <c r="D145" s="49" t="s">
        <v>129</v>
      </c>
      <c r="E145" s="29">
        <v>14.8</v>
      </c>
      <c r="F145" s="334"/>
      <c r="G145" s="335">
        <f t="shared" si="5"/>
        <v>0</v>
      </c>
    </row>
    <row r="146" spans="1:7" ht="56.25" customHeight="1">
      <c r="A146" s="386" t="s">
        <v>48</v>
      </c>
      <c r="B146" s="381" t="s">
        <v>276</v>
      </c>
      <c r="C146" s="77" t="s">
        <v>268</v>
      </c>
      <c r="D146" s="28" t="s">
        <v>75</v>
      </c>
      <c r="E146" s="29">
        <v>164.15</v>
      </c>
      <c r="F146" s="334"/>
      <c r="G146" s="335">
        <f t="shared" si="5"/>
        <v>0</v>
      </c>
    </row>
    <row r="147" spans="1:7" ht="63" customHeight="1">
      <c r="A147" s="387"/>
      <c r="B147" s="381"/>
      <c r="C147" s="77" t="s">
        <v>269</v>
      </c>
      <c r="D147" s="49" t="s">
        <v>129</v>
      </c>
      <c r="E147" s="29">
        <v>76.650000000000006</v>
      </c>
      <c r="F147" s="334"/>
      <c r="G147" s="335">
        <f t="shared" si="5"/>
        <v>0</v>
      </c>
    </row>
    <row r="148" spans="1:7" ht="30" customHeight="1">
      <c r="A148" s="48"/>
      <c r="B148" s="384" t="s">
        <v>12</v>
      </c>
      <c r="C148" s="384"/>
      <c r="D148" s="384"/>
      <c r="E148" s="33"/>
      <c r="F148" s="338">
        <f>SUM(F137:F147)</f>
        <v>0</v>
      </c>
      <c r="G148" s="339">
        <f>SUM(G137:G147)</f>
        <v>0</v>
      </c>
    </row>
    <row r="149" spans="1:7" ht="30" customHeight="1">
      <c r="A149" s="45" t="s">
        <v>277</v>
      </c>
      <c r="B149" s="350" t="s">
        <v>278</v>
      </c>
      <c r="C149" s="351"/>
      <c r="D149" s="351"/>
      <c r="E149" s="351"/>
      <c r="F149" s="351"/>
      <c r="G149" s="352"/>
    </row>
    <row r="150" spans="1:7" ht="51" customHeight="1">
      <c r="A150" s="370" t="s">
        <v>49</v>
      </c>
      <c r="B150" s="381" t="s">
        <v>279</v>
      </c>
      <c r="C150" s="77" t="s">
        <v>280</v>
      </c>
      <c r="D150" s="28" t="s">
        <v>75</v>
      </c>
      <c r="E150" s="29">
        <v>36.85</v>
      </c>
      <c r="F150" s="334"/>
      <c r="G150" s="335">
        <f>F150*E150</f>
        <v>0</v>
      </c>
    </row>
    <row r="151" spans="1:7" ht="62.25" customHeight="1">
      <c r="A151" s="370"/>
      <c r="B151" s="381"/>
      <c r="C151" s="77" t="s">
        <v>281</v>
      </c>
      <c r="D151" s="28" t="s">
        <v>129</v>
      </c>
      <c r="E151" s="29">
        <v>42.65</v>
      </c>
      <c r="F151" s="334"/>
      <c r="G151" s="335">
        <f t="shared" ref="G151:G155" si="6">F151*E151</f>
        <v>0</v>
      </c>
    </row>
    <row r="152" spans="1:7" ht="72.75" customHeight="1">
      <c r="A152" s="370" t="s">
        <v>50</v>
      </c>
      <c r="B152" s="381" t="s">
        <v>282</v>
      </c>
      <c r="C152" s="77" t="s">
        <v>283</v>
      </c>
      <c r="D152" s="28" t="s">
        <v>75</v>
      </c>
      <c r="E152" s="29">
        <v>175.75</v>
      </c>
      <c r="F152" s="334"/>
      <c r="G152" s="335">
        <f t="shared" si="6"/>
        <v>0</v>
      </c>
    </row>
    <row r="153" spans="1:7" ht="57.75" customHeight="1">
      <c r="A153" s="370"/>
      <c r="B153" s="381"/>
      <c r="C153" s="77" t="s">
        <v>284</v>
      </c>
      <c r="D153" s="28" t="s">
        <v>75</v>
      </c>
      <c r="E153" s="29">
        <v>175.75</v>
      </c>
      <c r="F153" s="334"/>
      <c r="G153" s="335">
        <f t="shared" si="6"/>
        <v>0</v>
      </c>
    </row>
    <row r="154" spans="1:7" ht="57.75" customHeight="1">
      <c r="A154" s="370"/>
      <c r="B154" s="381"/>
      <c r="C154" s="77" t="s">
        <v>269</v>
      </c>
      <c r="D154" s="28" t="s">
        <v>129</v>
      </c>
      <c r="E154" s="29">
        <v>111.25</v>
      </c>
      <c r="F154" s="334"/>
      <c r="G154" s="335">
        <f t="shared" si="6"/>
        <v>0</v>
      </c>
    </row>
    <row r="155" spans="1:7" ht="66" customHeight="1">
      <c r="A155" s="46" t="s">
        <v>51</v>
      </c>
      <c r="B155" s="383" t="s">
        <v>285</v>
      </c>
      <c r="C155" s="383"/>
      <c r="D155" s="51" t="s">
        <v>129</v>
      </c>
      <c r="E155" s="52">
        <v>40</v>
      </c>
      <c r="F155" s="334"/>
      <c r="G155" s="335">
        <f t="shared" si="6"/>
        <v>0</v>
      </c>
    </row>
    <row r="156" spans="1:7" ht="30" customHeight="1">
      <c r="A156" s="76"/>
      <c r="B156" s="384" t="s">
        <v>12</v>
      </c>
      <c r="C156" s="384"/>
      <c r="D156" s="384"/>
      <c r="E156" s="33"/>
      <c r="F156" s="338">
        <f>SUM(F150:F155)</f>
        <v>0</v>
      </c>
      <c r="G156" s="339">
        <f>SUM(G150:G155)</f>
        <v>0</v>
      </c>
    </row>
    <row r="157" spans="1:7" ht="30" customHeight="1">
      <c r="A157" s="45" t="s">
        <v>286</v>
      </c>
      <c r="B157" s="350" t="s">
        <v>287</v>
      </c>
      <c r="C157" s="351"/>
      <c r="D157" s="351"/>
      <c r="E157" s="351"/>
      <c r="F157" s="351"/>
      <c r="G157" s="352"/>
    </row>
    <row r="158" spans="1:7" ht="51" customHeight="1">
      <c r="A158" s="370" t="s">
        <v>52</v>
      </c>
      <c r="B158" s="369" t="s">
        <v>288</v>
      </c>
      <c r="C158" s="58" t="s">
        <v>148</v>
      </c>
      <c r="D158" s="26" t="s">
        <v>75</v>
      </c>
      <c r="E158" s="27">
        <v>1218.0999999999999</v>
      </c>
      <c r="F158" s="334"/>
      <c r="G158" s="335">
        <f>F158*E158</f>
        <v>0</v>
      </c>
    </row>
    <row r="159" spans="1:7" ht="51.75" customHeight="1">
      <c r="A159" s="370"/>
      <c r="B159" s="369"/>
      <c r="C159" s="58" t="s">
        <v>149</v>
      </c>
      <c r="D159" s="26" t="s">
        <v>75</v>
      </c>
      <c r="E159" s="27">
        <v>453.9</v>
      </c>
      <c r="F159" s="334"/>
      <c r="G159" s="335">
        <f t="shared" ref="G159:G160" si="7">F159*E159</f>
        <v>0</v>
      </c>
    </row>
    <row r="160" spans="1:7" ht="69.75" customHeight="1">
      <c r="A160" s="76" t="s">
        <v>53</v>
      </c>
      <c r="B160" s="369" t="s">
        <v>289</v>
      </c>
      <c r="C160" s="369"/>
      <c r="D160" s="39" t="s">
        <v>290</v>
      </c>
      <c r="E160" s="50">
        <v>39.5</v>
      </c>
      <c r="F160" s="334"/>
      <c r="G160" s="335">
        <f t="shared" si="7"/>
        <v>0</v>
      </c>
    </row>
    <row r="161" spans="1:7" ht="30" customHeight="1">
      <c r="A161" s="48"/>
      <c r="B161" s="384" t="s">
        <v>12</v>
      </c>
      <c r="C161" s="384"/>
      <c r="D161" s="384"/>
      <c r="E161" s="33"/>
      <c r="F161" s="338">
        <f>SUM(F158:F160)</f>
        <v>0</v>
      </c>
      <c r="G161" s="339">
        <f>SUM(G158:G160)</f>
        <v>0</v>
      </c>
    </row>
    <row r="162" spans="1:7" ht="30" customHeight="1">
      <c r="A162" s="65" t="s">
        <v>291</v>
      </c>
      <c r="B162" s="415" t="s">
        <v>292</v>
      </c>
      <c r="C162" s="416"/>
      <c r="D162" s="416"/>
      <c r="E162" s="416"/>
      <c r="F162" s="416"/>
      <c r="G162" s="417"/>
    </row>
    <row r="163" spans="1:7" ht="92.25" customHeight="1">
      <c r="A163" s="42" t="s">
        <v>54</v>
      </c>
      <c r="B163" s="381" t="s">
        <v>293</v>
      </c>
      <c r="C163" s="381"/>
      <c r="D163" s="49" t="s">
        <v>75</v>
      </c>
      <c r="E163" s="29">
        <v>395.4</v>
      </c>
      <c r="F163" s="334"/>
      <c r="G163" s="335">
        <f>F163*E163</f>
        <v>0</v>
      </c>
    </row>
    <row r="164" spans="1:7" ht="48.75" customHeight="1">
      <c r="A164" s="382" t="s">
        <v>55</v>
      </c>
      <c r="B164" s="381" t="s">
        <v>294</v>
      </c>
      <c r="C164" s="77" t="s">
        <v>295</v>
      </c>
      <c r="D164" s="49" t="s">
        <v>75</v>
      </c>
      <c r="E164" s="29">
        <v>395.4</v>
      </c>
      <c r="F164" s="334"/>
      <c r="G164" s="335">
        <f t="shared" ref="G164:G167" si="8">F164*E164</f>
        <v>0</v>
      </c>
    </row>
    <row r="165" spans="1:7" ht="33.75" customHeight="1">
      <c r="A165" s="382"/>
      <c r="B165" s="381"/>
      <c r="C165" s="77" t="s">
        <v>296</v>
      </c>
      <c r="D165" s="49" t="s">
        <v>75</v>
      </c>
      <c r="E165" s="29">
        <v>395.4</v>
      </c>
      <c r="F165" s="334"/>
      <c r="G165" s="335">
        <f t="shared" si="8"/>
        <v>0</v>
      </c>
    </row>
    <row r="166" spans="1:7" ht="43.5" customHeight="1">
      <c r="A166" s="382"/>
      <c r="B166" s="381"/>
      <c r="C166" s="77" t="s">
        <v>297</v>
      </c>
      <c r="D166" s="49" t="s">
        <v>75</v>
      </c>
      <c r="E166" s="29">
        <v>395.4</v>
      </c>
      <c r="F166" s="334"/>
      <c r="G166" s="335">
        <f t="shared" si="8"/>
        <v>0</v>
      </c>
    </row>
    <row r="167" spans="1:7" ht="39" customHeight="1">
      <c r="A167" s="48" t="s">
        <v>56</v>
      </c>
      <c r="B167" s="381" t="s">
        <v>298</v>
      </c>
      <c r="C167" s="381"/>
      <c r="D167" s="49" t="s">
        <v>75</v>
      </c>
      <c r="E167" s="29">
        <v>160</v>
      </c>
      <c r="F167" s="334"/>
      <c r="G167" s="335">
        <f t="shared" si="8"/>
        <v>0</v>
      </c>
    </row>
    <row r="168" spans="1:7" ht="30" customHeight="1">
      <c r="A168" s="48"/>
      <c r="B168" s="384" t="s">
        <v>12</v>
      </c>
      <c r="C168" s="384"/>
      <c r="D168" s="384"/>
      <c r="E168" s="33"/>
      <c r="F168" s="338">
        <f>SUM(F163:F167)</f>
        <v>0</v>
      </c>
      <c r="G168" s="339">
        <f>SUM(G163:G167)</f>
        <v>0</v>
      </c>
    </row>
    <row r="169" spans="1:7" ht="30" customHeight="1">
      <c r="A169" s="64" t="s">
        <v>299</v>
      </c>
      <c r="B169" s="350" t="s">
        <v>300</v>
      </c>
      <c r="C169" s="351"/>
      <c r="D169" s="351"/>
      <c r="E169" s="351"/>
      <c r="F169" s="351"/>
      <c r="G169" s="352"/>
    </row>
    <row r="170" spans="1:7" ht="64.5" customHeight="1">
      <c r="A170" s="370" t="s">
        <v>57</v>
      </c>
      <c r="B170" s="369" t="s">
        <v>301</v>
      </c>
      <c r="C170" s="58" t="s">
        <v>302</v>
      </c>
      <c r="D170" s="26" t="s">
        <v>75</v>
      </c>
      <c r="E170" s="27">
        <v>395.4</v>
      </c>
      <c r="F170" s="334"/>
      <c r="G170" s="335">
        <f>F170*E170</f>
        <v>0</v>
      </c>
    </row>
    <row r="171" spans="1:7" ht="77.25" customHeight="1">
      <c r="A171" s="370"/>
      <c r="B171" s="369"/>
      <c r="C171" s="58" t="s">
        <v>303</v>
      </c>
      <c r="D171" s="26" t="s">
        <v>129</v>
      </c>
      <c r="E171" s="27">
        <v>20</v>
      </c>
      <c r="F171" s="334"/>
      <c r="G171" s="335">
        <f>F171*E171</f>
        <v>0</v>
      </c>
    </row>
    <row r="172" spans="1:7" ht="30" customHeight="1">
      <c r="A172" s="44"/>
      <c r="B172" s="384" t="s">
        <v>12</v>
      </c>
      <c r="C172" s="384"/>
      <c r="D172" s="384"/>
      <c r="E172" s="33"/>
      <c r="F172" s="338">
        <f>SUM(F170:F171)</f>
        <v>0</v>
      </c>
      <c r="G172" s="339">
        <f>SUM(G170:G171)</f>
        <v>0</v>
      </c>
    </row>
    <row r="173" spans="1:7" ht="30" customHeight="1">
      <c r="A173" s="64" t="s">
        <v>304</v>
      </c>
      <c r="B173" s="350" t="s">
        <v>305</v>
      </c>
      <c r="C173" s="351"/>
      <c r="D173" s="351"/>
      <c r="E173" s="351"/>
      <c r="F173" s="351"/>
      <c r="G173" s="352"/>
    </row>
    <row r="174" spans="1:7" ht="110.25" customHeight="1">
      <c r="A174" s="370" t="s">
        <v>58</v>
      </c>
      <c r="B174" s="373" t="s">
        <v>306</v>
      </c>
      <c r="C174" s="40" t="s">
        <v>307</v>
      </c>
      <c r="D174" s="49" t="s">
        <v>75</v>
      </c>
      <c r="E174" s="29">
        <v>231.2</v>
      </c>
      <c r="F174" s="334"/>
      <c r="G174" s="335">
        <f>F174*E174</f>
        <v>0</v>
      </c>
    </row>
    <row r="175" spans="1:7" ht="103.5" customHeight="1">
      <c r="A175" s="370"/>
      <c r="B175" s="373"/>
      <c r="C175" s="40" t="s">
        <v>308</v>
      </c>
      <c r="D175" s="49" t="s">
        <v>129</v>
      </c>
      <c r="E175" s="29">
        <v>235.4</v>
      </c>
      <c r="F175" s="334"/>
      <c r="G175" s="335">
        <f t="shared" ref="G175:G176" si="9">F175*E175</f>
        <v>0</v>
      </c>
    </row>
    <row r="176" spans="1:7" ht="72.75" customHeight="1">
      <c r="A176" s="76" t="s">
        <v>59</v>
      </c>
      <c r="B176" s="385" t="s">
        <v>309</v>
      </c>
      <c r="C176" s="385"/>
      <c r="D176" s="49" t="s">
        <v>75</v>
      </c>
      <c r="E176" s="29">
        <v>85.1</v>
      </c>
      <c r="F176" s="334"/>
      <c r="G176" s="335">
        <f t="shared" si="9"/>
        <v>0</v>
      </c>
    </row>
    <row r="177" spans="1:7" ht="30" customHeight="1">
      <c r="A177" s="44"/>
      <c r="B177" s="384" t="s">
        <v>12</v>
      </c>
      <c r="C177" s="384"/>
      <c r="D177" s="384"/>
      <c r="E177" s="33"/>
      <c r="F177" s="338">
        <f>SUM(F174:F176)</f>
        <v>0</v>
      </c>
      <c r="G177" s="339">
        <f>SUM(G174:G176)</f>
        <v>0</v>
      </c>
    </row>
    <row r="178" spans="1:7" ht="30" customHeight="1">
      <c r="A178" s="64" t="s">
        <v>310</v>
      </c>
      <c r="B178" s="350" t="s">
        <v>311</v>
      </c>
      <c r="C178" s="351"/>
      <c r="D178" s="351"/>
      <c r="E178" s="351"/>
      <c r="F178" s="351"/>
      <c r="G178" s="352"/>
    </row>
    <row r="179" spans="1:7" ht="68.25" customHeight="1">
      <c r="A179" s="76" t="s">
        <v>312</v>
      </c>
      <c r="B179" s="369" t="s">
        <v>313</v>
      </c>
      <c r="C179" s="58" t="s">
        <v>314</v>
      </c>
      <c r="D179" s="26" t="s">
        <v>129</v>
      </c>
      <c r="E179" s="27">
        <v>40</v>
      </c>
      <c r="F179" s="334"/>
      <c r="G179" s="335">
        <f>F179*E179</f>
        <v>0</v>
      </c>
    </row>
    <row r="180" spans="1:7" ht="39" customHeight="1">
      <c r="A180" s="46"/>
      <c r="B180" s="369"/>
      <c r="C180" s="58" t="s">
        <v>315</v>
      </c>
      <c r="D180" s="26" t="s">
        <v>129</v>
      </c>
      <c r="E180" s="27">
        <v>33</v>
      </c>
      <c r="F180" s="334"/>
      <c r="G180" s="335">
        <f t="shared" ref="G180:G185" si="10">F180*E180</f>
        <v>0</v>
      </c>
    </row>
    <row r="181" spans="1:7" ht="51" customHeight="1">
      <c r="A181" s="76" t="s">
        <v>316</v>
      </c>
      <c r="B181" s="369" t="s">
        <v>317</v>
      </c>
      <c r="C181" s="58" t="s">
        <v>318</v>
      </c>
      <c r="D181" s="26" t="s">
        <v>129</v>
      </c>
      <c r="E181" s="27">
        <v>35</v>
      </c>
      <c r="F181" s="334"/>
      <c r="G181" s="335">
        <f t="shared" si="10"/>
        <v>0</v>
      </c>
    </row>
    <row r="182" spans="1:7" ht="56.25" customHeight="1">
      <c r="A182" s="46"/>
      <c r="B182" s="369"/>
      <c r="C182" s="58" t="s">
        <v>319</v>
      </c>
      <c r="D182" s="26" t="s">
        <v>129</v>
      </c>
      <c r="E182" s="27">
        <v>10</v>
      </c>
      <c r="F182" s="334"/>
      <c r="G182" s="335">
        <f t="shared" si="10"/>
        <v>0</v>
      </c>
    </row>
    <row r="183" spans="1:7" ht="42.75" customHeight="1">
      <c r="A183" s="46" t="s">
        <v>320</v>
      </c>
      <c r="B183" s="414" t="s">
        <v>321</v>
      </c>
      <c r="C183" s="61" t="s">
        <v>322</v>
      </c>
      <c r="D183" s="49" t="s">
        <v>75</v>
      </c>
      <c r="E183" s="27">
        <v>10</v>
      </c>
      <c r="F183" s="334"/>
      <c r="G183" s="335">
        <f t="shared" si="10"/>
        <v>0</v>
      </c>
    </row>
    <row r="184" spans="1:7" ht="45.75" customHeight="1">
      <c r="A184" s="46"/>
      <c r="B184" s="414"/>
      <c r="C184" s="61" t="s">
        <v>323</v>
      </c>
      <c r="D184" s="49" t="s">
        <v>75</v>
      </c>
      <c r="E184" s="27">
        <v>160</v>
      </c>
      <c r="F184" s="334"/>
      <c r="G184" s="335">
        <f t="shared" si="10"/>
        <v>0</v>
      </c>
    </row>
    <row r="185" spans="1:7" ht="61.5" customHeight="1">
      <c r="A185" s="46"/>
      <c r="B185" s="414"/>
      <c r="C185" s="61" t="s">
        <v>324</v>
      </c>
      <c r="D185" s="26" t="s">
        <v>10</v>
      </c>
      <c r="E185" s="27">
        <v>80</v>
      </c>
      <c r="F185" s="334"/>
      <c r="G185" s="335">
        <f t="shared" si="10"/>
        <v>0</v>
      </c>
    </row>
    <row r="186" spans="1:7" ht="30" customHeight="1">
      <c r="A186" s="48"/>
      <c r="B186" s="384" t="s">
        <v>12</v>
      </c>
      <c r="C186" s="384"/>
      <c r="D186" s="384"/>
      <c r="E186" s="33"/>
      <c r="F186" s="338">
        <f>SUM(F179:F185)</f>
        <v>0</v>
      </c>
      <c r="G186" s="339">
        <f>SUM(G179:G185)</f>
        <v>0</v>
      </c>
    </row>
    <row r="187" spans="1:7" ht="30" customHeight="1">
      <c r="A187" s="64" t="s">
        <v>325</v>
      </c>
      <c r="B187" s="350" t="s">
        <v>326</v>
      </c>
      <c r="C187" s="351"/>
      <c r="D187" s="351"/>
      <c r="E187" s="351"/>
      <c r="F187" s="351"/>
      <c r="G187" s="352"/>
    </row>
    <row r="188" spans="1:7" ht="76.5" customHeight="1">
      <c r="A188" s="76" t="s">
        <v>327</v>
      </c>
      <c r="B188" s="369" t="s">
        <v>328</v>
      </c>
      <c r="C188" s="369"/>
      <c r="D188" s="26" t="s">
        <v>75</v>
      </c>
      <c r="E188" s="30">
        <v>11</v>
      </c>
      <c r="F188" s="334"/>
      <c r="G188" s="335">
        <f>E188*F188</f>
        <v>0</v>
      </c>
    </row>
    <row r="189" spans="1:7" ht="105.75" customHeight="1">
      <c r="A189" s="370" t="s">
        <v>329</v>
      </c>
      <c r="B189" s="369" t="s">
        <v>330</v>
      </c>
      <c r="C189" s="58" t="s">
        <v>331</v>
      </c>
      <c r="D189" s="26" t="s">
        <v>129</v>
      </c>
      <c r="E189" s="30">
        <v>35</v>
      </c>
      <c r="F189" s="334"/>
      <c r="G189" s="335">
        <f t="shared" ref="G189:G192" si="11">E189*F189</f>
        <v>0</v>
      </c>
    </row>
    <row r="190" spans="1:7" ht="123.75" customHeight="1">
      <c r="A190" s="370"/>
      <c r="B190" s="369"/>
      <c r="C190" s="58" t="s">
        <v>332</v>
      </c>
      <c r="D190" s="26" t="s">
        <v>75</v>
      </c>
      <c r="E190" s="30">
        <v>42</v>
      </c>
      <c r="F190" s="334"/>
      <c r="G190" s="335">
        <f t="shared" si="11"/>
        <v>0</v>
      </c>
    </row>
    <row r="191" spans="1:7" ht="179.25" customHeight="1">
      <c r="A191" s="76" t="s">
        <v>333</v>
      </c>
      <c r="B191" s="369" t="s">
        <v>340</v>
      </c>
      <c r="C191" s="57" t="s">
        <v>334</v>
      </c>
      <c r="D191" s="26" t="s">
        <v>105</v>
      </c>
      <c r="E191" s="30">
        <v>1500</v>
      </c>
      <c r="F191" s="334"/>
      <c r="G191" s="335">
        <f t="shared" si="11"/>
        <v>0</v>
      </c>
    </row>
    <row r="192" spans="1:7" ht="150.75" customHeight="1">
      <c r="A192" s="74"/>
      <c r="B192" s="356"/>
      <c r="C192" s="71" t="s">
        <v>335</v>
      </c>
      <c r="D192" s="66" t="s">
        <v>105</v>
      </c>
      <c r="E192" s="67">
        <v>500</v>
      </c>
      <c r="F192" s="337"/>
      <c r="G192" s="335">
        <f t="shared" si="11"/>
        <v>0</v>
      </c>
    </row>
    <row r="193" spans="1:7" ht="30" customHeight="1" thickBot="1">
      <c r="A193" s="70"/>
      <c r="B193" s="353" t="s">
        <v>12</v>
      </c>
      <c r="C193" s="354"/>
      <c r="D193" s="354"/>
      <c r="E193" s="355"/>
      <c r="F193" s="340">
        <f>SUM(F188:F192)</f>
        <v>0</v>
      </c>
      <c r="G193" s="341">
        <f>SUM(G188:G192)</f>
        <v>0</v>
      </c>
    </row>
    <row r="194" spans="1:7" ht="15.75" thickBot="1">
      <c r="A194" s="25"/>
    </row>
    <row r="195" spans="1:7" ht="16.5">
      <c r="A195" s="284">
        <v>15</v>
      </c>
      <c r="B195" s="404" t="s">
        <v>1348</v>
      </c>
      <c r="C195" s="405"/>
      <c r="D195" s="405"/>
      <c r="E195" s="405"/>
      <c r="F195" s="406"/>
      <c r="G195" s="285" t="s">
        <v>1349</v>
      </c>
    </row>
    <row r="196" spans="1:7" ht="16.5">
      <c r="A196" s="286">
        <v>16</v>
      </c>
      <c r="B196" s="401" t="s">
        <v>1350</v>
      </c>
      <c r="C196" s="402"/>
      <c r="D196" s="402"/>
      <c r="E196" s="402"/>
      <c r="F196" s="403"/>
      <c r="G196" s="287">
        <f>G193+G186+G177+G172+G168+G161+G156+G148+G135+G80+G60+G46+G25+G15</f>
        <v>0</v>
      </c>
    </row>
    <row r="197" spans="1:7" ht="16.5">
      <c r="A197" s="286">
        <v>17</v>
      </c>
      <c r="B197" s="401" t="s">
        <v>1351</v>
      </c>
      <c r="C197" s="402"/>
      <c r="D197" s="402"/>
      <c r="E197" s="402"/>
      <c r="F197" s="403"/>
      <c r="G197" s="288">
        <f>G196*0.25</f>
        <v>0</v>
      </c>
    </row>
    <row r="198" spans="1:7" ht="17.25" thickBot="1">
      <c r="A198" s="289">
        <v>18</v>
      </c>
      <c r="B198" s="398" t="s">
        <v>1352</v>
      </c>
      <c r="C198" s="399"/>
      <c r="D198" s="399"/>
      <c r="E198" s="399"/>
      <c r="F198" s="400"/>
      <c r="G198" s="290">
        <f>G197+G196</f>
        <v>0</v>
      </c>
    </row>
    <row r="199" spans="1:7">
      <c r="A199" s="25"/>
    </row>
    <row r="200" spans="1:7">
      <c r="A200" s="25"/>
    </row>
    <row r="201" spans="1:7">
      <c r="A201" s="25"/>
    </row>
    <row r="202" spans="1:7">
      <c r="A202" s="25"/>
    </row>
    <row r="203" spans="1:7">
      <c r="A203" s="25"/>
    </row>
    <row r="204" spans="1:7">
      <c r="A204" s="25"/>
    </row>
    <row r="205" spans="1:7">
      <c r="A205" s="25"/>
    </row>
    <row r="206" spans="1:7">
      <c r="A206" s="25"/>
    </row>
    <row r="207" spans="1:7">
      <c r="A207" s="25"/>
    </row>
    <row r="208" spans="1:7">
      <c r="A208" s="25"/>
    </row>
    <row r="209" spans="1:1">
      <c r="A209" s="25"/>
    </row>
    <row r="210" spans="1:1">
      <c r="A210" s="25"/>
    </row>
    <row r="211" spans="1:1">
      <c r="A211" s="25"/>
    </row>
    <row r="212" spans="1:1">
      <c r="A212" s="25"/>
    </row>
    <row r="213" spans="1:1">
      <c r="A213" s="25"/>
    </row>
    <row r="214" spans="1:1">
      <c r="A214" s="25"/>
    </row>
    <row r="215" spans="1:1">
      <c r="A215" s="25"/>
    </row>
    <row r="216" spans="1:1">
      <c r="A216" s="25"/>
    </row>
    <row r="217" spans="1:1">
      <c r="A217" s="25"/>
    </row>
    <row r="218" spans="1:1">
      <c r="A218" s="25"/>
    </row>
    <row r="219" spans="1:1">
      <c r="A219" s="25"/>
    </row>
  </sheetData>
  <mergeCells count="150">
    <mergeCell ref="B198:F198"/>
    <mergeCell ref="B197:F197"/>
    <mergeCell ref="B196:F196"/>
    <mergeCell ref="B195:F195"/>
    <mergeCell ref="A9:H9"/>
    <mergeCell ref="A19:A20"/>
    <mergeCell ref="B18:C18"/>
    <mergeCell ref="B17:C17"/>
    <mergeCell ref="B13:C13"/>
    <mergeCell ref="B14:C14"/>
    <mergeCell ref="B15:E15"/>
    <mergeCell ref="B16:G16"/>
    <mergeCell ref="B25:E25"/>
    <mergeCell ref="B12:G12"/>
    <mergeCell ref="B11:C11"/>
    <mergeCell ref="B186:D186"/>
    <mergeCell ref="B170:B171"/>
    <mergeCell ref="B181:B182"/>
    <mergeCell ref="B183:B185"/>
    <mergeCell ref="B162:G162"/>
    <mergeCell ref="B135:D135"/>
    <mergeCell ref="B148:D148"/>
    <mergeCell ref="B156:D156"/>
    <mergeCell ref="B91:B93"/>
    <mergeCell ref="B19:B20"/>
    <mergeCell ref="B28:B29"/>
    <mergeCell ref="B30:B31"/>
    <mergeCell ref="B32:B33"/>
    <mergeCell ref="B34:B35"/>
    <mergeCell ref="B36:B37"/>
    <mergeCell ref="B38:B39"/>
    <mergeCell ref="B40:B41"/>
    <mergeCell ref="B42:B43"/>
    <mergeCell ref="B21:C21"/>
    <mergeCell ref="B22:C22"/>
    <mergeCell ref="B23:C23"/>
    <mergeCell ref="B24:C24"/>
    <mergeCell ref="B27:C27"/>
    <mergeCell ref="B26:G26"/>
    <mergeCell ref="A91:A93"/>
    <mergeCell ref="B95:B96"/>
    <mergeCell ref="B100:B103"/>
    <mergeCell ref="A100:A103"/>
    <mergeCell ref="B106:B107"/>
    <mergeCell ref="A106:A107"/>
    <mergeCell ref="A95:A96"/>
    <mergeCell ref="B53:B55"/>
    <mergeCell ref="B73:B74"/>
    <mergeCell ref="B75:B77"/>
    <mergeCell ref="A75:A77"/>
    <mergeCell ref="B85:B87"/>
    <mergeCell ref="A85:A87"/>
    <mergeCell ref="B79:C79"/>
    <mergeCell ref="B80:E80"/>
    <mergeCell ref="B81:G81"/>
    <mergeCell ref="B82:C82"/>
    <mergeCell ref="B83:C83"/>
    <mergeCell ref="B84:C84"/>
    <mergeCell ref="B62:C62"/>
    <mergeCell ref="B63:C63"/>
    <mergeCell ref="B64:C64"/>
    <mergeCell ref="B65:C65"/>
    <mergeCell ref="B56:B57"/>
    <mergeCell ref="A119:A121"/>
    <mergeCell ref="B122:B123"/>
    <mergeCell ref="B125:B132"/>
    <mergeCell ref="A125:A132"/>
    <mergeCell ref="B137:B138"/>
    <mergeCell ref="A137:A138"/>
    <mergeCell ref="A122:A123"/>
    <mergeCell ref="B136:G136"/>
    <mergeCell ref="A108:A109"/>
    <mergeCell ref="B111:B112"/>
    <mergeCell ref="B114:B115"/>
    <mergeCell ref="B116:B118"/>
    <mergeCell ref="A116:A118"/>
    <mergeCell ref="A114:A115"/>
    <mergeCell ref="A111:A112"/>
    <mergeCell ref="B108:B109"/>
    <mergeCell ref="B119:B121"/>
    <mergeCell ref="A140:A141"/>
    <mergeCell ref="B142:B143"/>
    <mergeCell ref="B144:B145"/>
    <mergeCell ref="B146:B147"/>
    <mergeCell ref="A150:A151"/>
    <mergeCell ref="B150:B151"/>
    <mergeCell ref="A142:A143"/>
    <mergeCell ref="A144:A145"/>
    <mergeCell ref="A146:A147"/>
    <mergeCell ref="B149:G149"/>
    <mergeCell ref="B140:B141"/>
    <mergeCell ref="B179:B180"/>
    <mergeCell ref="B173:G173"/>
    <mergeCell ref="B178:G178"/>
    <mergeCell ref="B163:C163"/>
    <mergeCell ref="B164:B166"/>
    <mergeCell ref="A164:A166"/>
    <mergeCell ref="B167:C167"/>
    <mergeCell ref="B169:G169"/>
    <mergeCell ref="A152:A154"/>
    <mergeCell ref="B155:C155"/>
    <mergeCell ref="B158:B159"/>
    <mergeCell ref="A158:A159"/>
    <mergeCell ref="B160:C160"/>
    <mergeCell ref="B157:G157"/>
    <mergeCell ref="B161:D161"/>
    <mergeCell ref="B168:D168"/>
    <mergeCell ref="B172:D172"/>
    <mergeCell ref="B177:D177"/>
    <mergeCell ref="A174:A175"/>
    <mergeCell ref="B176:C176"/>
    <mergeCell ref="B152:B154"/>
    <mergeCell ref="A66:A68"/>
    <mergeCell ref="B69:C69"/>
    <mergeCell ref="B70:C70"/>
    <mergeCell ref="B44:B45"/>
    <mergeCell ref="A38:A39"/>
    <mergeCell ref="A36:A37"/>
    <mergeCell ref="A34:A35"/>
    <mergeCell ref="A32:A33"/>
    <mergeCell ref="A30:A31"/>
    <mergeCell ref="B50:C50"/>
    <mergeCell ref="B60:E60"/>
    <mergeCell ref="B61:G61"/>
    <mergeCell ref="B47:G47"/>
    <mergeCell ref="B66:B68"/>
    <mergeCell ref="A28:A29"/>
    <mergeCell ref="B46:E46"/>
    <mergeCell ref="B187:G187"/>
    <mergeCell ref="B193:E193"/>
    <mergeCell ref="B48:B49"/>
    <mergeCell ref="A48:A49"/>
    <mergeCell ref="A42:A43"/>
    <mergeCell ref="A40:A41"/>
    <mergeCell ref="A44:A45"/>
    <mergeCell ref="B59:C59"/>
    <mergeCell ref="B58:C58"/>
    <mergeCell ref="A56:A57"/>
    <mergeCell ref="A53:A55"/>
    <mergeCell ref="B51:B52"/>
    <mergeCell ref="A51:A52"/>
    <mergeCell ref="B188:C188"/>
    <mergeCell ref="B189:B190"/>
    <mergeCell ref="A189:A190"/>
    <mergeCell ref="B191:B192"/>
    <mergeCell ref="B71:C71"/>
    <mergeCell ref="B72:C72"/>
    <mergeCell ref="B78:C78"/>
    <mergeCell ref="A170:A171"/>
    <mergeCell ref="B174:B175"/>
  </mergeCells>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7"/>
  <sheetViews>
    <sheetView zoomScaleNormal="100" workbookViewId="0">
      <selection activeCell="C8" sqref="C8"/>
    </sheetView>
  </sheetViews>
  <sheetFormatPr defaultRowHeight="15"/>
  <cols>
    <col min="2" max="3" width="50.7109375" customWidth="1"/>
    <col min="4" max="4" width="27" customWidth="1"/>
    <col min="5" max="5" width="17" customWidth="1"/>
    <col min="6" max="6" width="26.7109375" customWidth="1"/>
    <col min="7" max="7" width="20.7109375" customWidth="1"/>
  </cols>
  <sheetData>
    <row r="1" spans="1:8">
      <c r="A1" s="1" t="s">
        <v>20</v>
      </c>
      <c r="B1" s="1"/>
      <c r="C1" s="1"/>
      <c r="D1" s="1" t="s">
        <v>1</v>
      </c>
      <c r="E1" s="1"/>
      <c r="F1" s="1"/>
      <c r="G1" s="2"/>
      <c r="H1" s="2"/>
    </row>
    <row r="2" spans="1:8">
      <c r="A2" s="3" t="s">
        <v>21</v>
      </c>
      <c r="B2" s="4"/>
      <c r="C2" s="4"/>
      <c r="D2" s="11"/>
      <c r="E2" s="11"/>
      <c r="F2" s="11"/>
      <c r="G2" s="11"/>
      <c r="H2" s="5"/>
    </row>
    <row r="3" spans="1:8">
      <c r="A3" s="3" t="s">
        <v>22</v>
      </c>
      <c r="B3" s="4"/>
      <c r="C3" s="4"/>
      <c r="D3" s="11"/>
      <c r="E3" s="11"/>
      <c r="F3" s="11"/>
      <c r="G3" s="11"/>
      <c r="H3" s="5"/>
    </row>
    <row r="4" spans="1:8">
      <c r="A4" s="3" t="s">
        <v>23</v>
      </c>
      <c r="B4" s="4"/>
      <c r="C4" s="4"/>
      <c r="D4" s="11"/>
      <c r="E4" s="11"/>
      <c r="F4" s="11"/>
      <c r="G4" s="11"/>
      <c r="H4" s="5"/>
    </row>
    <row r="5" spans="1:8">
      <c r="A5" s="3" t="s">
        <v>24</v>
      </c>
      <c r="B5" s="4"/>
      <c r="C5" s="4"/>
      <c r="D5" s="11"/>
      <c r="E5" s="11"/>
      <c r="F5" s="11"/>
      <c r="G5" s="11"/>
      <c r="H5" s="5"/>
    </row>
    <row r="6" spans="1:8">
      <c r="A6" s="3" t="s">
        <v>25</v>
      </c>
      <c r="B6" s="4"/>
      <c r="C6" s="4"/>
      <c r="D6" s="11"/>
      <c r="E6" s="11"/>
      <c r="F6" s="11"/>
      <c r="G6" s="11"/>
      <c r="H6" s="5"/>
    </row>
    <row r="7" spans="1:8">
      <c r="A7" s="6" t="s">
        <v>26</v>
      </c>
      <c r="B7" s="4"/>
      <c r="C7" s="4"/>
      <c r="D7" s="11"/>
      <c r="E7" s="11"/>
      <c r="F7" s="11"/>
      <c r="G7" s="11"/>
      <c r="H7" s="5"/>
    </row>
    <row r="8" spans="1:8">
      <c r="A8" s="7"/>
      <c r="B8" s="8"/>
      <c r="C8" s="8"/>
      <c r="D8" s="4"/>
      <c r="E8" s="4"/>
      <c r="F8" s="4"/>
      <c r="G8" s="4"/>
      <c r="H8" s="5"/>
    </row>
    <row r="9" spans="1:8">
      <c r="A9" s="407" t="s">
        <v>1360</v>
      </c>
      <c r="B9" s="407"/>
      <c r="C9" s="407"/>
      <c r="D9" s="407"/>
      <c r="E9" s="407"/>
      <c r="F9" s="407"/>
      <c r="G9" s="407"/>
      <c r="H9" s="407"/>
    </row>
    <row r="11" spans="1:8" ht="30" customHeight="1">
      <c r="A11" s="81" t="s">
        <v>2</v>
      </c>
      <c r="B11" s="418" t="s">
        <v>3</v>
      </c>
      <c r="C11" s="418"/>
      <c r="D11" s="82" t="s">
        <v>4</v>
      </c>
      <c r="E11" s="82" t="s">
        <v>5</v>
      </c>
      <c r="F11" s="83" t="s">
        <v>6</v>
      </c>
      <c r="G11" s="81" t="s">
        <v>7</v>
      </c>
      <c r="H11" s="9"/>
    </row>
    <row r="12" spans="1:8" ht="30" customHeight="1">
      <c r="A12" s="84" t="s">
        <v>8</v>
      </c>
      <c r="B12" s="422" t="s">
        <v>341</v>
      </c>
      <c r="C12" s="423"/>
      <c r="D12" s="423"/>
      <c r="E12" s="423"/>
      <c r="F12" s="423"/>
      <c r="G12" s="424"/>
    </row>
    <row r="13" spans="1:8" ht="30" customHeight="1">
      <c r="A13" s="85" t="s">
        <v>9</v>
      </c>
      <c r="B13" s="425" t="s">
        <v>342</v>
      </c>
      <c r="C13" s="426"/>
      <c r="D13" s="426"/>
      <c r="E13" s="426"/>
      <c r="F13" s="426"/>
      <c r="G13" s="427"/>
    </row>
    <row r="14" spans="1:8" ht="30.75" customHeight="1">
      <c r="A14" s="92" t="s">
        <v>343</v>
      </c>
      <c r="B14" s="107" t="s">
        <v>344</v>
      </c>
      <c r="C14" s="107"/>
      <c r="D14" s="88" t="s">
        <v>129</v>
      </c>
      <c r="E14" s="124">
        <f>14+14+8</f>
        <v>36</v>
      </c>
      <c r="F14" s="303"/>
      <c r="G14" s="303">
        <f>F14*E14</f>
        <v>0</v>
      </c>
    </row>
    <row r="15" spans="1:8" ht="30" customHeight="1">
      <c r="A15" s="85" t="s">
        <v>11</v>
      </c>
      <c r="B15" s="425" t="s">
        <v>345</v>
      </c>
      <c r="C15" s="426"/>
      <c r="D15" s="426"/>
      <c r="E15" s="426"/>
      <c r="F15" s="426"/>
      <c r="G15" s="427"/>
    </row>
    <row r="16" spans="1:8" ht="51" customHeight="1">
      <c r="A16" s="419" t="s">
        <v>346</v>
      </c>
      <c r="B16" s="420" t="s">
        <v>347</v>
      </c>
      <c r="C16" s="108" t="s">
        <v>348</v>
      </c>
      <c r="D16" s="125" t="s">
        <v>349</v>
      </c>
      <c r="E16" s="126">
        <v>3.2</v>
      </c>
      <c r="F16" s="303"/>
      <c r="G16" s="303">
        <f>F16*E16</f>
        <v>0</v>
      </c>
    </row>
    <row r="17" spans="1:7" ht="51.75" customHeight="1">
      <c r="A17" s="419"/>
      <c r="B17" s="420"/>
      <c r="C17" s="108" t="s">
        <v>350</v>
      </c>
      <c r="D17" s="125" t="s">
        <v>349</v>
      </c>
      <c r="E17" s="126">
        <v>12.8</v>
      </c>
      <c r="F17" s="303"/>
      <c r="G17" s="303">
        <f t="shared" ref="G17:G25" si="0">F17*E17</f>
        <v>0</v>
      </c>
    </row>
    <row r="18" spans="1:7" ht="51" customHeight="1">
      <c r="A18" s="428" t="s">
        <v>351</v>
      </c>
      <c r="B18" s="421" t="s">
        <v>352</v>
      </c>
      <c r="C18" s="108" t="s">
        <v>348</v>
      </c>
      <c r="D18" s="125" t="s">
        <v>349</v>
      </c>
      <c r="E18" s="127">
        <v>1.6</v>
      </c>
      <c r="F18" s="303"/>
      <c r="G18" s="303">
        <f t="shared" si="0"/>
        <v>0</v>
      </c>
    </row>
    <row r="19" spans="1:7" ht="45.75" customHeight="1">
      <c r="A19" s="429"/>
      <c r="B19" s="421"/>
      <c r="C19" s="108" t="s">
        <v>350</v>
      </c>
      <c r="D19" s="125" t="s">
        <v>349</v>
      </c>
      <c r="E19" s="127">
        <v>6.5</v>
      </c>
      <c r="F19" s="303"/>
      <c r="G19" s="303">
        <f>F19*E19</f>
        <v>0</v>
      </c>
    </row>
    <row r="20" spans="1:7" ht="66">
      <c r="A20" s="92" t="s">
        <v>353</v>
      </c>
      <c r="B20" s="134" t="s">
        <v>354</v>
      </c>
      <c r="C20" s="105" t="s">
        <v>355</v>
      </c>
      <c r="D20" s="125" t="s">
        <v>356</v>
      </c>
      <c r="E20" s="126">
        <f>14.4</f>
        <v>14.4</v>
      </c>
      <c r="F20" s="303"/>
      <c r="G20" s="303">
        <f t="shared" si="0"/>
        <v>0</v>
      </c>
    </row>
    <row r="21" spans="1:7" ht="82.5">
      <c r="A21" s="92" t="s">
        <v>357</v>
      </c>
      <c r="B21" s="135" t="s">
        <v>358</v>
      </c>
      <c r="C21" s="111" t="s">
        <v>359</v>
      </c>
      <c r="D21" s="125" t="s">
        <v>349</v>
      </c>
      <c r="E21" s="124">
        <v>1.44</v>
      </c>
      <c r="F21" s="303"/>
      <c r="G21" s="303">
        <f t="shared" si="0"/>
        <v>0</v>
      </c>
    </row>
    <row r="22" spans="1:7" ht="55.5" customHeight="1">
      <c r="A22" s="92" t="s">
        <v>360</v>
      </c>
      <c r="B22" s="135" t="s">
        <v>361</v>
      </c>
      <c r="C22" s="111" t="s">
        <v>359</v>
      </c>
      <c r="D22" s="125" t="s">
        <v>349</v>
      </c>
      <c r="E22" s="124">
        <v>2.8</v>
      </c>
      <c r="F22" s="303"/>
      <c r="G22" s="303">
        <f t="shared" si="0"/>
        <v>0</v>
      </c>
    </row>
    <row r="23" spans="1:7" ht="264">
      <c r="A23" s="92" t="s">
        <v>362</v>
      </c>
      <c r="B23" s="136" t="s">
        <v>363</v>
      </c>
      <c r="C23" s="107" t="s">
        <v>364</v>
      </c>
      <c r="D23" s="125" t="s">
        <v>349</v>
      </c>
      <c r="E23" s="126">
        <f>E16+E17-E21-E22-0.086</f>
        <v>11.674000000000001</v>
      </c>
      <c r="F23" s="303"/>
      <c r="G23" s="303">
        <f>F23*E23</f>
        <v>0</v>
      </c>
    </row>
    <row r="24" spans="1:7" ht="67.5" customHeight="1">
      <c r="A24" s="92" t="s">
        <v>365</v>
      </c>
      <c r="B24" s="430" t="s">
        <v>366</v>
      </c>
      <c r="C24" s="430"/>
      <c r="D24" s="125" t="s">
        <v>349</v>
      </c>
      <c r="E24" s="126">
        <v>2.9</v>
      </c>
      <c r="F24" s="303"/>
      <c r="G24" s="303">
        <f t="shared" si="0"/>
        <v>0</v>
      </c>
    </row>
    <row r="25" spans="1:7" ht="39" customHeight="1">
      <c r="A25" s="92" t="s">
        <v>367</v>
      </c>
      <c r="B25" s="430" t="s">
        <v>368</v>
      </c>
      <c r="C25" s="430"/>
      <c r="D25" s="125" t="s">
        <v>349</v>
      </c>
      <c r="E25" s="124">
        <f>(E16+E17+E18+E19-E23)*1.25</f>
        <v>15.532500000000001</v>
      </c>
      <c r="F25" s="303"/>
      <c r="G25" s="303">
        <f t="shared" si="0"/>
        <v>0</v>
      </c>
    </row>
    <row r="26" spans="1:7" ht="30" customHeight="1">
      <c r="A26" s="86" t="s">
        <v>369</v>
      </c>
      <c r="B26" s="437" t="s">
        <v>370</v>
      </c>
      <c r="C26" s="438"/>
      <c r="D26" s="438"/>
      <c r="E26" s="438"/>
      <c r="F26" s="438"/>
      <c r="G26" s="439"/>
    </row>
    <row r="27" spans="1:7" ht="57" customHeight="1">
      <c r="A27" s="467" t="s">
        <v>371</v>
      </c>
      <c r="B27" s="420" t="s">
        <v>577</v>
      </c>
      <c r="C27" s="112" t="s">
        <v>372</v>
      </c>
      <c r="D27" s="125" t="s">
        <v>349</v>
      </c>
      <c r="E27" s="124">
        <v>0.15</v>
      </c>
      <c r="F27" s="303"/>
      <c r="G27" s="303">
        <f>F27*E27</f>
        <v>0</v>
      </c>
    </row>
    <row r="28" spans="1:7" ht="52.5" customHeight="1">
      <c r="A28" s="468"/>
      <c r="B28" s="420"/>
      <c r="C28" s="112" t="s">
        <v>373</v>
      </c>
      <c r="D28" s="125" t="s">
        <v>75</v>
      </c>
      <c r="E28" s="124">
        <f>21</f>
        <v>21</v>
      </c>
      <c r="F28" s="303"/>
      <c r="G28" s="303">
        <f t="shared" ref="G28:G33" si="1">F28*E28</f>
        <v>0</v>
      </c>
    </row>
    <row r="29" spans="1:7" ht="54.75" customHeight="1">
      <c r="A29" s="468"/>
      <c r="B29" s="420"/>
      <c r="C29" s="112" t="s">
        <v>374</v>
      </c>
      <c r="D29" s="125" t="s">
        <v>349</v>
      </c>
      <c r="E29" s="124">
        <f>3.3</f>
        <v>3.3</v>
      </c>
      <c r="F29" s="303"/>
      <c r="G29" s="303">
        <f t="shared" si="1"/>
        <v>0</v>
      </c>
    </row>
    <row r="30" spans="1:7" ht="30" customHeight="1">
      <c r="A30" s="468"/>
      <c r="B30" s="420"/>
      <c r="C30" s="113" t="s">
        <v>375</v>
      </c>
      <c r="D30" s="125" t="s">
        <v>349</v>
      </c>
      <c r="E30" s="89">
        <f>E29</f>
        <v>3.3</v>
      </c>
      <c r="F30" s="303"/>
      <c r="G30" s="303">
        <f t="shared" si="1"/>
        <v>0</v>
      </c>
    </row>
    <row r="31" spans="1:7" ht="42" customHeight="1">
      <c r="A31" s="468"/>
      <c r="B31" s="420"/>
      <c r="C31" s="113" t="s">
        <v>376</v>
      </c>
      <c r="D31" s="128" t="s">
        <v>10</v>
      </c>
      <c r="E31" s="89">
        <v>1</v>
      </c>
      <c r="F31" s="303"/>
      <c r="G31" s="303">
        <f t="shared" si="1"/>
        <v>0</v>
      </c>
    </row>
    <row r="32" spans="1:7" ht="39.75" customHeight="1">
      <c r="A32" s="468"/>
      <c r="B32" s="420"/>
      <c r="C32" s="113" t="s">
        <v>377</v>
      </c>
      <c r="D32" s="128" t="s">
        <v>378</v>
      </c>
      <c r="E32" s="89">
        <v>1</v>
      </c>
      <c r="F32" s="303"/>
      <c r="G32" s="303">
        <f t="shared" si="1"/>
        <v>0</v>
      </c>
    </row>
    <row r="33" spans="1:7" ht="51.75" customHeight="1">
      <c r="A33" s="469"/>
      <c r="B33" s="420"/>
      <c r="C33" s="112" t="s">
        <v>379</v>
      </c>
      <c r="D33" s="128" t="s">
        <v>378</v>
      </c>
      <c r="E33" s="89">
        <v>1</v>
      </c>
      <c r="F33" s="303"/>
      <c r="G33" s="303">
        <f t="shared" si="1"/>
        <v>0</v>
      </c>
    </row>
    <row r="34" spans="1:7" ht="30" customHeight="1">
      <c r="A34" s="86" t="s">
        <v>380</v>
      </c>
      <c r="B34" s="440" t="s">
        <v>381</v>
      </c>
      <c r="C34" s="441"/>
      <c r="D34" s="441"/>
      <c r="E34" s="441"/>
      <c r="F34" s="441"/>
      <c r="G34" s="442"/>
    </row>
    <row r="35" spans="1:7" ht="77.25" customHeight="1">
      <c r="A35" s="419" t="s">
        <v>382</v>
      </c>
      <c r="B35" s="430" t="s">
        <v>383</v>
      </c>
      <c r="C35" s="105" t="s">
        <v>384</v>
      </c>
      <c r="D35" s="88" t="s">
        <v>129</v>
      </c>
      <c r="E35" s="124">
        <f>14+8</f>
        <v>22</v>
      </c>
      <c r="F35" s="303"/>
      <c r="G35" s="303">
        <f>F35*E35</f>
        <v>0</v>
      </c>
    </row>
    <row r="36" spans="1:7" ht="81.75" customHeight="1">
      <c r="A36" s="419"/>
      <c r="B36" s="430"/>
      <c r="C36" s="105" t="s">
        <v>385</v>
      </c>
      <c r="D36" s="88" t="s">
        <v>129</v>
      </c>
      <c r="E36" s="124">
        <v>14</v>
      </c>
      <c r="F36" s="303"/>
      <c r="G36" s="303">
        <f t="shared" ref="G36:G53" si="2">F36*E36</f>
        <v>0</v>
      </c>
    </row>
    <row r="37" spans="1:7" ht="16.5">
      <c r="A37" s="419" t="s">
        <v>386</v>
      </c>
      <c r="B37" s="420" t="s">
        <v>387</v>
      </c>
      <c r="C37" s="114" t="s">
        <v>388</v>
      </c>
      <c r="D37" s="88" t="s">
        <v>10</v>
      </c>
      <c r="E37" s="124">
        <v>1</v>
      </c>
      <c r="F37" s="303"/>
      <c r="G37" s="303">
        <f t="shared" si="2"/>
        <v>0</v>
      </c>
    </row>
    <row r="38" spans="1:7" ht="16.5">
      <c r="A38" s="419"/>
      <c r="B38" s="420"/>
      <c r="C38" s="114" t="s">
        <v>389</v>
      </c>
      <c r="D38" s="88" t="s">
        <v>10</v>
      </c>
      <c r="E38" s="124">
        <v>2</v>
      </c>
      <c r="F38" s="303"/>
      <c r="G38" s="303">
        <f t="shared" si="2"/>
        <v>0</v>
      </c>
    </row>
    <row r="39" spans="1:7" ht="16.5">
      <c r="A39" s="419"/>
      <c r="B39" s="420"/>
      <c r="C39" s="114" t="s">
        <v>390</v>
      </c>
      <c r="D39" s="88" t="s">
        <v>10</v>
      </c>
      <c r="E39" s="124">
        <v>2</v>
      </c>
      <c r="F39" s="303"/>
      <c r="G39" s="303">
        <f t="shared" si="2"/>
        <v>0</v>
      </c>
    </row>
    <row r="40" spans="1:7" ht="16.5">
      <c r="A40" s="419"/>
      <c r="B40" s="420"/>
      <c r="C40" s="114" t="s">
        <v>391</v>
      </c>
      <c r="D40" s="88" t="s">
        <v>10</v>
      </c>
      <c r="E40" s="124">
        <v>4</v>
      </c>
      <c r="F40" s="303"/>
      <c r="G40" s="303">
        <f t="shared" si="2"/>
        <v>0</v>
      </c>
    </row>
    <row r="41" spans="1:7" ht="16.5">
      <c r="A41" s="419"/>
      <c r="B41" s="420"/>
      <c r="C41" s="114" t="s">
        <v>392</v>
      </c>
      <c r="D41" s="88" t="s">
        <v>10</v>
      </c>
      <c r="E41" s="124">
        <v>1</v>
      </c>
      <c r="F41" s="303"/>
      <c r="G41" s="303">
        <f t="shared" si="2"/>
        <v>0</v>
      </c>
    </row>
    <row r="42" spans="1:7" ht="16.5">
      <c r="A42" s="419"/>
      <c r="B42" s="420"/>
      <c r="C42" s="114" t="s">
        <v>393</v>
      </c>
      <c r="D42" s="88" t="s">
        <v>10</v>
      </c>
      <c r="E42" s="124">
        <v>1</v>
      </c>
      <c r="F42" s="303"/>
      <c r="G42" s="303">
        <f t="shared" si="2"/>
        <v>0</v>
      </c>
    </row>
    <row r="43" spans="1:7" ht="16.5">
      <c r="A43" s="419"/>
      <c r="B43" s="420"/>
      <c r="C43" s="114" t="s">
        <v>394</v>
      </c>
      <c r="D43" s="88" t="s">
        <v>10</v>
      </c>
      <c r="E43" s="124">
        <v>1</v>
      </c>
      <c r="F43" s="303"/>
      <c r="G43" s="303">
        <f t="shared" si="2"/>
        <v>0</v>
      </c>
    </row>
    <row r="44" spans="1:7" ht="16.5">
      <c r="A44" s="419"/>
      <c r="B44" s="420"/>
      <c r="C44" s="114" t="s">
        <v>395</v>
      </c>
      <c r="D44" s="88" t="s">
        <v>10</v>
      </c>
      <c r="E44" s="124">
        <v>1</v>
      </c>
      <c r="F44" s="303"/>
      <c r="G44" s="303">
        <f t="shared" si="2"/>
        <v>0</v>
      </c>
    </row>
    <row r="45" spans="1:7" ht="16.5">
      <c r="A45" s="419"/>
      <c r="B45" s="420"/>
      <c r="C45" s="114" t="s">
        <v>396</v>
      </c>
      <c r="D45" s="88" t="s">
        <v>10</v>
      </c>
      <c r="E45" s="124">
        <v>1</v>
      </c>
      <c r="F45" s="303"/>
      <c r="G45" s="303">
        <f t="shared" si="2"/>
        <v>0</v>
      </c>
    </row>
    <row r="46" spans="1:7" ht="16.5">
      <c r="A46" s="419"/>
      <c r="B46" s="420"/>
      <c r="C46" s="114" t="s">
        <v>397</v>
      </c>
      <c r="D46" s="88" t="s">
        <v>10</v>
      </c>
      <c r="E46" s="124">
        <v>1</v>
      </c>
      <c r="F46" s="303"/>
      <c r="G46" s="303">
        <f t="shared" si="2"/>
        <v>0</v>
      </c>
    </row>
    <row r="47" spans="1:7" ht="16.5">
      <c r="A47" s="419"/>
      <c r="B47" s="420"/>
      <c r="C47" s="114" t="s">
        <v>398</v>
      </c>
      <c r="D47" s="88" t="s">
        <v>10</v>
      </c>
      <c r="E47" s="124">
        <v>2</v>
      </c>
      <c r="F47" s="303"/>
      <c r="G47" s="303">
        <f t="shared" si="2"/>
        <v>0</v>
      </c>
    </row>
    <row r="48" spans="1:7" ht="16.5">
      <c r="A48" s="419"/>
      <c r="B48" s="420"/>
      <c r="C48" s="114" t="s">
        <v>399</v>
      </c>
      <c r="D48" s="88" t="s">
        <v>10</v>
      </c>
      <c r="E48" s="124">
        <v>2</v>
      </c>
      <c r="F48" s="303"/>
      <c r="G48" s="303">
        <f t="shared" si="2"/>
        <v>0</v>
      </c>
    </row>
    <row r="49" spans="1:7" ht="16.5">
      <c r="A49" s="419"/>
      <c r="B49" s="420"/>
      <c r="C49" s="114" t="s">
        <v>400</v>
      </c>
      <c r="D49" s="88" t="s">
        <v>10</v>
      </c>
      <c r="E49" s="124">
        <v>1</v>
      </c>
      <c r="F49" s="303"/>
      <c r="G49" s="303">
        <f t="shared" si="2"/>
        <v>0</v>
      </c>
    </row>
    <row r="50" spans="1:7" ht="16.5">
      <c r="A50" s="419"/>
      <c r="B50" s="420"/>
      <c r="C50" s="114" t="s">
        <v>401</v>
      </c>
      <c r="D50" s="88" t="s">
        <v>10</v>
      </c>
      <c r="E50" s="124">
        <v>1</v>
      </c>
      <c r="F50" s="303"/>
      <c r="G50" s="303">
        <f t="shared" si="2"/>
        <v>0</v>
      </c>
    </row>
    <row r="51" spans="1:7" ht="16.5">
      <c r="A51" s="419"/>
      <c r="B51" s="420"/>
      <c r="C51" s="114" t="s">
        <v>402</v>
      </c>
      <c r="D51" s="88" t="s">
        <v>10</v>
      </c>
      <c r="E51" s="124">
        <v>1</v>
      </c>
      <c r="F51" s="303"/>
      <c r="G51" s="303">
        <f t="shared" si="2"/>
        <v>0</v>
      </c>
    </row>
    <row r="52" spans="1:7" ht="16.5">
      <c r="A52" s="419"/>
      <c r="B52" s="420"/>
      <c r="C52" s="107" t="s">
        <v>403</v>
      </c>
      <c r="D52" s="88" t="s">
        <v>10</v>
      </c>
      <c r="E52" s="124">
        <v>1</v>
      </c>
      <c r="F52" s="303"/>
      <c r="G52" s="303">
        <f t="shared" si="2"/>
        <v>0</v>
      </c>
    </row>
    <row r="53" spans="1:7" ht="16.5">
      <c r="A53" s="419"/>
      <c r="B53" s="420"/>
      <c r="C53" s="114" t="s">
        <v>404</v>
      </c>
      <c r="D53" s="88" t="s">
        <v>10</v>
      </c>
      <c r="E53" s="124">
        <v>1</v>
      </c>
      <c r="F53" s="303"/>
      <c r="G53" s="303">
        <f t="shared" si="2"/>
        <v>0</v>
      </c>
    </row>
    <row r="54" spans="1:7" ht="30" customHeight="1">
      <c r="A54" s="86" t="s">
        <v>406</v>
      </c>
      <c r="B54" s="437" t="s">
        <v>407</v>
      </c>
      <c r="C54" s="438"/>
      <c r="D54" s="438"/>
      <c r="E54" s="438"/>
      <c r="F54" s="438"/>
      <c r="G54" s="439"/>
    </row>
    <row r="55" spans="1:7" ht="30" customHeight="1">
      <c r="A55" s="431" t="s">
        <v>408</v>
      </c>
      <c r="B55" s="430" t="s">
        <v>409</v>
      </c>
      <c r="C55" s="115" t="s">
        <v>410</v>
      </c>
      <c r="D55" s="88" t="s">
        <v>129</v>
      </c>
      <c r="E55" s="89">
        <v>216</v>
      </c>
      <c r="F55" s="303"/>
      <c r="G55" s="303">
        <f>F55*E55</f>
        <v>0</v>
      </c>
    </row>
    <row r="56" spans="1:7" ht="29.25" customHeight="1">
      <c r="A56" s="431"/>
      <c r="B56" s="430"/>
      <c r="C56" s="115" t="s">
        <v>411</v>
      </c>
      <c r="D56" s="88" t="s">
        <v>129</v>
      </c>
      <c r="E56" s="89">
        <v>169</v>
      </c>
      <c r="F56" s="303"/>
      <c r="G56" s="303">
        <f t="shared" ref="G56:G85" si="3">F56*E56</f>
        <v>0</v>
      </c>
    </row>
    <row r="57" spans="1:7" ht="40.5" customHeight="1">
      <c r="A57" s="431"/>
      <c r="B57" s="430"/>
      <c r="C57" s="115" t="s">
        <v>412</v>
      </c>
      <c r="D57" s="88" t="s">
        <v>129</v>
      </c>
      <c r="E57" s="89">
        <v>43</v>
      </c>
      <c r="F57" s="303"/>
      <c r="G57" s="303">
        <f t="shared" si="3"/>
        <v>0</v>
      </c>
    </row>
    <row r="58" spans="1:7" ht="33.75" customHeight="1">
      <c r="A58" s="431"/>
      <c r="B58" s="430"/>
      <c r="C58" s="115" t="s">
        <v>413</v>
      </c>
      <c r="D58" s="88" t="s">
        <v>129</v>
      </c>
      <c r="E58" s="89">
        <v>52</v>
      </c>
      <c r="F58" s="303"/>
      <c r="G58" s="303">
        <f t="shared" si="3"/>
        <v>0</v>
      </c>
    </row>
    <row r="59" spans="1:7" ht="16.5">
      <c r="A59" s="431" t="s">
        <v>414</v>
      </c>
      <c r="B59" s="430" t="s">
        <v>415</v>
      </c>
      <c r="C59" s="105" t="s">
        <v>416</v>
      </c>
      <c r="D59" s="128" t="s">
        <v>10</v>
      </c>
      <c r="E59" s="89">
        <v>6</v>
      </c>
      <c r="F59" s="303"/>
      <c r="G59" s="303">
        <f t="shared" si="3"/>
        <v>0</v>
      </c>
    </row>
    <row r="60" spans="1:7" ht="16.5">
      <c r="A60" s="431"/>
      <c r="B60" s="430"/>
      <c r="C60" s="105" t="s">
        <v>417</v>
      </c>
      <c r="D60" s="128" t="s">
        <v>10</v>
      </c>
      <c r="E60" s="89">
        <v>15</v>
      </c>
      <c r="F60" s="303"/>
      <c r="G60" s="303">
        <f t="shared" si="3"/>
        <v>0</v>
      </c>
    </row>
    <row r="61" spans="1:7" ht="16.5">
      <c r="A61" s="431"/>
      <c r="B61" s="430"/>
      <c r="C61" s="105" t="s">
        <v>418</v>
      </c>
      <c r="D61" s="128" t="s">
        <v>10</v>
      </c>
      <c r="E61" s="89">
        <v>2</v>
      </c>
      <c r="F61" s="303"/>
      <c r="G61" s="303">
        <f t="shared" si="3"/>
        <v>0</v>
      </c>
    </row>
    <row r="62" spans="1:7" ht="33">
      <c r="A62" s="87" t="s">
        <v>419</v>
      </c>
      <c r="B62" s="118" t="s">
        <v>420</v>
      </c>
      <c r="C62" s="105" t="s">
        <v>421</v>
      </c>
      <c r="D62" s="128" t="s">
        <v>10</v>
      </c>
      <c r="E62" s="89">
        <v>1</v>
      </c>
      <c r="F62" s="303"/>
      <c r="G62" s="303">
        <f t="shared" si="3"/>
        <v>0</v>
      </c>
    </row>
    <row r="63" spans="1:7" ht="24" customHeight="1">
      <c r="A63" s="431" t="s">
        <v>422</v>
      </c>
      <c r="B63" s="430" t="s">
        <v>423</v>
      </c>
      <c r="C63" s="116" t="s">
        <v>424</v>
      </c>
      <c r="D63" s="88" t="s">
        <v>129</v>
      </c>
      <c r="E63" s="89">
        <v>63</v>
      </c>
      <c r="F63" s="303"/>
      <c r="G63" s="303">
        <f t="shared" si="3"/>
        <v>0</v>
      </c>
    </row>
    <row r="64" spans="1:7" ht="21.75" customHeight="1">
      <c r="A64" s="431"/>
      <c r="B64" s="430"/>
      <c r="C64" s="116" t="s">
        <v>425</v>
      </c>
      <c r="D64" s="88" t="s">
        <v>129</v>
      </c>
      <c r="E64" s="89">
        <v>109</v>
      </c>
      <c r="F64" s="303"/>
      <c r="G64" s="303">
        <f t="shared" si="3"/>
        <v>0</v>
      </c>
    </row>
    <row r="65" spans="1:7" ht="21" customHeight="1">
      <c r="A65" s="431"/>
      <c r="B65" s="430"/>
      <c r="C65" s="116" t="s">
        <v>426</v>
      </c>
      <c r="D65" s="88" t="s">
        <v>129</v>
      </c>
      <c r="E65" s="89">
        <v>29</v>
      </c>
      <c r="F65" s="303"/>
      <c r="G65" s="303">
        <f t="shared" si="3"/>
        <v>0</v>
      </c>
    </row>
    <row r="66" spans="1:7" ht="22.5" customHeight="1">
      <c r="A66" s="431"/>
      <c r="B66" s="430"/>
      <c r="C66" s="116" t="s">
        <v>427</v>
      </c>
      <c r="D66" s="88" t="s">
        <v>129</v>
      </c>
      <c r="E66" s="89">
        <v>37</v>
      </c>
      <c r="F66" s="303"/>
      <c r="G66" s="303">
        <f t="shared" si="3"/>
        <v>0</v>
      </c>
    </row>
    <row r="67" spans="1:7" ht="24.75" customHeight="1">
      <c r="A67" s="431" t="s">
        <v>428</v>
      </c>
      <c r="B67" s="430" t="s">
        <v>429</v>
      </c>
      <c r="C67" s="116" t="s">
        <v>424</v>
      </c>
      <c r="D67" s="88" t="s">
        <v>129</v>
      </c>
      <c r="E67" s="89">
        <v>82</v>
      </c>
      <c r="F67" s="303"/>
      <c r="G67" s="303">
        <f t="shared" si="3"/>
        <v>0</v>
      </c>
    </row>
    <row r="68" spans="1:7" ht="22.5" customHeight="1">
      <c r="A68" s="431"/>
      <c r="B68" s="430"/>
      <c r="C68" s="116" t="s">
        <v>425</v>
      </c>
      <c r="D68" s="88" t="s">
        <v>129</v>
      </c>
      <c r="E68" s="89">
        <v>60</v>
      </c>
      <c r="F68" s="303"/>
      <c r="G68" s="303">
        <f t="shared" si="3"/>
        <v>0</v>
      </c>
    </row>
    <row r="69" spans="1:7" ht="23.25" customHeight="1">
      <c r="A69" s="431"/>
      <c r="B69" s="430"/>
      <c r="C69" s="116" t="s">
        <v>426</v>
      </c>
      <c r="D69" s="88" t="s">
        <v>129</v>
      </c>
      <c r="E69" s="89">
        <v>14</v>
      </c>
      <c r="F69" s="303"/>
      <c r="G69" s="303">
        <f t="shared" si="3"/>
        <v>0</v>
      </c>
    </row>
    <row r="70" spans="1:7" ht="27" customHeight="1">
      <c r="A70" s="431"/>
      <c r="B70" s="430"/>
      <c r="C70" s="116" t="s">
        <v>427</v>
      </c>
      <c r="D70" s="88" t="s">
        <v>129</v>
      </c>
      <c r="E70" s="89">
        <v>15</v>
      </c>
      <c r="F70" s="303"/>
      <c r="G70" s="303">
        <f t="shared" si="3"/>
        <v>0</v>
      </c>
    </row>
    <row r="71" spans="1:7" ht="66">
      <c r="A71" s="87" t="s">
        <v>430</v>
      </c>
      <c r="B71" s="107" t="s">
        <v>429</v>
      </c>
      <c r="C71" s="116" t="s">
        <v>424</v>
      </c>
      <c r="D71" s="88" t="s">
        <v>129</v>
      </c>
      <c r="E71" s="89">
        <v>71</v>
      </c>
      <c r="F71" s="303"/>
      <c r="G71" s="303">
        <f t="shared" si="3"/>
        <v>0</v>
      </c>
    </row>
    <row r="72" spans="1:7" ht="16.5">
      <c r="A72" s="431" t="s">
        <v>431</v>
      </c>
      <c r="B72" s="430" t="s">
        <v>432</v>
      </c>
      <c r="C72" s="105" t="s">
        <v>433</v>
      </c>
      <c r="D72" s="88" t="s">
        <v>10</v>
      </c>
      <c r="E72" s="89">
        <v>1</v>
      </c>
      <c r="F72" s="303"/>
      <c r="G72" s="303">
        <f t="shared" si="3"/>
        <v>0</v>
      </c>
    </row>
    <row r="73" spans="1:7" ht="16.5">
      <c r="A73" s="431"/>
      <c r="B73" s="430"/>
      <c r="C73" s="105" t="s">
        <v>434</v>
      </c>
      <c r="D73" s="88" t="s">
        <v>10</v>
      </c>
      <c r="E73" s="89">
        <v>1</v>
      </c>
      <c r="F73" s="303"/>
      <c r="G73" s="303">
        <f t="shared" si="3"/>
        <v>0</v>
      </c>
    </row>
    <row r="74" spans="1:7" ht="16.5">
      <c r="A74" s="431"/>
      <c r="B74" s="430"/>
      <c r="C74" s="105" t="s">
        <v>435</v>
      </c>
      <c r="D74" s="88" t="s">
        <v>10</v>
      </c>
      <c r="E74" s="89">
        <v>2</v>
      </c>
      <c r="F74" s="303"/>
      <c r="G74" s="303">
        <f t="shared" si="3"/>
        <v>0</v>
      </c>
    </row>
    <row r="75" spans="1:7" ht="132">
      <c r="A75" s="87" t="s">
        <v>436</v>
      </c>
      <c r="B75" s="134" t="s">
        <v>437</v>
      </c>
      <c r="C75" s="105" t="s">
        <v>438</v>
      </c>
      <c r="D75" s="88" t="s">
        <v>129</v>
      </c>
      <c r="E75" s="89">
        <v>47</v>
      </c>
      <c r="F75" s="303"/>
      <c r="G75" s="303">
        <f t="shared" si="3"/>
        <v>0</v>
      </c>
    </row>
    <row r="76" spans="1:7" ht="60.75" customHeight="1">
      <c r="A76" s="87" t="s">
        <v>439</v>
      </c>
      <c r="B76" s="472" t="s">
        <v>440</v>
      </c>
      <c r="C76" s="472"/>
      <c r="D76" s="88" t="s">
        <v>10</v>
      </c>
      <c r="E76" s="89">
        <v>4</v>
      </c>
      <c r="F76" s="303"/>
      <c r="G76" s="303">
        <f t="shared" si="3"/>
        <v>0</v>
      </c>
    </row>
    <row r="77" spans="1:7" ht="33" customHeight="1">
      <c r="A77" s="87" t="s">
        <v>441</v>
      </c>
      <c r="B77" s="472" t="s">
        <v>442</v>
      </c>
      <c r="C77" s="472"/>
      <c r="D77" s="88" t="s">
        <v>378</v>
      </c>
      <c r="E77" s="89">
        <v>1</v>
      </c>
      <c r="F77" s="303"/>
      <c r="G77" s="303">
        <f t="shared" si="3"/>
        <v>0</v>
      </c>
    </row>
    <row r="78" spans="1:7" ht="41.25" customHeight="1">
      <c r="A78" s="431" t="s">
        <v>443</v>
      </c>
      <c r="B78" s="420" t="s">
        <v>444</v>
      </c>
      <c r="C78" s="114" t="s">
        <v>445</v>
      </c>
      <c r="D78" s="88" t="s">
        <v>10</v>
      </c>
      <c r="E78" s="89">
        <v>2</v>
      </c>
      <c r="F78" s="303"/>
      <c r="G78" s="303">
        <f t="shared" si="3"/>
        <v>0</v>
      </c>
    </row>
    <row r="79" spans="1:7" ht="38.25" customHeight="1">
      <c r="A79" s="431"/>
      <c r="B79" s="420"/>
      <c r="C79" s="114" t="s">
        <v>446</v>
      </c>
      <c r="D79" s="88" t="s">
        <v>10</v>
      </c>
      <c r="E79" s="89">
        <v>3</v>
      </c>
      <c r="F79" s="303"/>
      <c r="G79" s="303">
        <f t="shared" si="3"/>
        <v>0</v>
      </c>
    </row>
    <row r="80" spans="1:7" ht="30" customHeight="1">
      <c r="A80" s="87" t="s">
        <v>447</v>
      </c>
      <c r="B80" s="470" t="s">
        <v>448</v>
      </c>
      <c r="C80" s="471"/>
      <c r="D80" s="88" t="s">
        <v>10</v>
      </c>
      <c r="E80" s="89">
        <v>1</v>
      </c>
      <c r="F80" s="303"/>
      <c r="G80" s="303">
        <f t="shared" si="3"/>
        <v>0</v>
      </c>
    </row>
    <row r="81" spans="1:7" ht="30" customHeight="1">
      <c r="A81" s="87" t="s">
        <v>449</v>
      </c>
      <c r="B81" s="433" t="s">
        <v>450</v>
      </c>
      <c r="C81" s="434"/>
      <c r="D81" s="88" t="s">
        <v>129</v>
      </c>
      <c r="E81" s="89">
        <f>E55+E56+E57+E58+E75</f>
        <v>527</v>
      </c>
      <c r="F81" s="303"/>
      <c r="G81" s="303">
        <f t="shared" si="3"/>
        <v>0</v>
      </c>
    </row>
    <row r="82" spans="1:7" ht="30" customHeight="1">
      <c r="A82" s="87" t="s">
        <v>451</v>
      </c>
      <c r="B82" s="433" t="s">
        <v>452</v>
      </c>
      <c r="C82" s="434"/>
      <c r="D82" s="88" t="s">
        <v>129</v>
      </c>
      <c r="E82" s="89">
        <f>E81</f>
        <v>527</v>
      </c>
      <c r="F82" s="303"/>
      <c r="G82" s="303">
        <f t="shared" si="3"/>
        <v>0</v>
      </c>
    </row>
    <row r="83" spans="1:7" ht="33" customHeight="1">
      <c r="A83" s="87" t="s">
        <v>453</v>
      </c>
      <c r="B83" s="435" t="s">
        <v>454</v>
      </c>
      <c r="C83" s="436"/>
      <c r="D83" s="128" t="s">
        <v>378</v>
      </c>
      <c r="E83" s="89">
        <v>1</v>
      </c>
      <c r="F83" s="303"/>
      <c r="G83" s="303">
        <f t="shared" si="3"/>
        <v>0</v>
      </c>
    </row>
    <row r="84" spans="1:7" ht="49.5">
      <c r="A84" s="87" t="s">
        <v>455</v>
      </c>
      <c r="B84" s="107" t="s">
        <v>456</v>
      </c>
      <c r="C84" s="114" t="s">
        <v>458</v>
      </c>
      <c r="D84" s="128" t="s">
        <v>457</v>
      </c>
      <c r="E84" s="89">
        <v>20</v>
      </c>
      <c r="F84" s="303"/>
      <c r="G84" s="303">
        <f t="shared" si="3"/>
        <v>0</v>
      </c>
    </row>
    <row r="85" spans="1:7" ht="30" customHeight="1">
      <c r="A85" s="87" t="s">
        <v>459</v>
      </c>
      <c r="B85" s="435" t="s">
        <v>460</v>
      </c>
      <c r="C85" s="436"/>
      <c r="D85" s="128" t="s">
        <v>378</v>
      </c>
      <c r="E85" s="89">
        <v>1</v>
      </c>
      <c r="F85" s="303"/>
      <c r="G85" s="303">
        <f t="shared" si="3"/>
        <v>0</v>
      </c>
    </row>
    <row r="86" spans="1:7" ht="30" customHeight="1">
      <c r="A86" s="93"/>
      <c r="B86" s="437" t="s">
        <v>461</v>
      </c>
      <c r="C86" s="438"/>
      <c r="D86" s="438"/>
      <c r="E86" s="439"/>
      <c r="F86" s="307">
        <f>SUM(F55:F85,F35:F53,F27:F33,F16:F25,F14)</f>
        <v>0</v>
      </c>
      <c r="G86" s="307">
        <f>SUM(G55:G85,G35:G53,G27:G33,G16:G25,G14)</f>
        <v>0</v>
      </c>
    </row>
    <row r="87" spans="1:7" ht="30" customHeight="1">
      <c r="A87" s="84" t="s">
        <v>13</v>
      </c>
      <c r="B87" s="422" t="s">
        <v>462</v>
      </c>
      <c r="C87" s="423"/>
      <c r="D87" s="423"/>
      <c r="E87" s="423"/>
      <c r="F87" s="423"/>
      <c r="G87" s="424"/>
    </row>
    <row r="88" spans="1:7" ht="55.5" customHeight="1">
      <c r="A88" s="87" t="s">
        <v>463</v>
      </c>
      <c r="B88" s="448" t="s">
        <v>464</v>
      </c>
      <c r="C88" s="449"/>
      <c r="D88" s="129" t="s">
        <v>378</v>
      </c>
      <c r="E88" s="124">
        <v>9</v>
      </c>
      <c r="F88" s="303"/>
      <c r="G88" s="303">
        <f>F88*E88</f>
        <v>0</v>
      </c>
    </row>
    <row r="89" spans="1:7" ht="30" customHeight="1">
      <c r="A89" s="87" t="s">
        <v>465</v>
      </c>
      <c r="B89" s="448" t="s">
        <v>466</v>
      </c>
      <c r="C89" s="449"/>
      <c r="D89" s="130" t="s">
        <v>378</v>
      </c>
      <c r="E89" s="126">
        <v>4</v>
      </c>
      <c r="F89" s="303"/>
      <c r="G89" s="303">
        <f t="shared" ref="G89:G97" si="4">F89*E89</f>
        <v>0</v>
      </c>
    </row>
    <row r="90" spans="1:7" ht="30" customHeight="1">
      <c r="A90" s="87" t="s">
        <v>467</v>
      </c>
      <c r="B90" s="435" t="s">
        <v>468</v>
      </c>
      <c r="C90" s="436"/>
      <c r="D90" s="130" t="s">
        <v>378</v>
      </c>
      <c r="E90" s="126">
        <v>4</v>
      </c>
      <c r="F90" s="303"/>
      <c r="G90" s="303">
        <f t="shared" si="4"/>
        <v>0</v>
      </c>
    </row>
    <row r="91" spans="1:7" ht="30" customHeight="1">
      <c r="A91" s="94" t="s">
        <v>17</v>
      </c>
      <c r="B91" s="450" t="s">
        <v>469</v>
      </c>
      <c r="C91" s="451"/>
      <c r="D91" s="130" t="s">
        <v>378</v>
      </c>
      <c r="E91" s="126">
        <v>2</v>
      </c>
      <c r="F91" s="303"/>
      <c r="G91" s="303">
        <f t="shared" si="4"/>
        <v>0</v>
      </c>
    </row>
    <row r="92" spans="1:7" ht="30" customHeight="1">
      <c r="A92" s="87" t="s">
        <v>18</v>
      </c>
      <c r="B92" s="448" t="s">
        <v>470</v>
      </c>
      <c r="C92" s="449"/>
      <c r="D92" s="130" t="s">
        <v>378</v>
      </c>
      <c r="E92" s="126">
        <v>1</v>
      </c>
      <c r="F92" s="303"/>
      <c r="G92" s="303">
        <f t="shared" si="4"/>
        <v>0</v>
      </c>
    </row>
    <row r="93" spans="1:7" ht="48" customHeight="1">
      <c r="A93" s="87" t="s">
        <v>19</v>
      </c>
      <c r="B93" s="475" t="s">
        <v>471</v>
      </c>
      <c r="C93" s="476"/>
      <c r="D93" s="130" t="s">
        <v>378</v>
      </c>
      <c r="E93" s="126">
        <v>7</v>
      </c>
      <c r="F93" s="303"/>
      <c r="G93" s="303">
        <f t="shared" si="4"/>
        <v>0</v>
      </c>
    </row>
    <row r="94" spans="1:7" ht="56.25" customHeight="1">
      <c r="A94" s="87" t="s">
        <v>80</v>
      </c>
      <c r="B94" s="475" t="s">
        <v>472</v>
      </c>
      <c r="C94" s="476"/>
      <c r="D94" s="130" t="s">
        <v>378</v>
      </c>
      <c r="E94" s="126">
        <v>3</v>
      </c>
      <c r="F94" s="303"/>
      <c r="G94" s="303">
        <f t="shared" si="4"/>
        <v>0</v>
      </c>
    </row>
    <row r="95" spans="1:7" ht="30" customHeight="1">
      <c r="A95" s="87" t="s">
        <v>473</v>
      </c>
      <c r="B95" s="463" t="s">
        <v>474</v>
      </c>
      <c r="C95" s="464"/>
      <c r="D95" s="130" t="s">
        <v>10</v>
      </c>
      <c r="E95" s="126">
        <v>5</v>
      </c>
      <c r="F95" s="303"/>
      <c r="G95" s="303">
        <f t="shared" si="4"/>
        <v>0</v>
      </c>
    </row>
    <row r="96" spans="1:7" ht="99">
      <c r="A96" s="87" t="s">
        <v>475</v>
      </c>
      <c r="B96" s="119" t="s">
        <v>476</v>
      </c>
      <c r="C96" s="114" t="s">
        <v>477</v>
      </c>
      <c r="D96" s="130" t="s">
        <v>10</v>
      </c>
      <c r="E96" s="126">
        <v>2</v>
      </c>
      <c r="F96" s="303"/>
      <c r="G96" s="303">
        <f t="shared" si="4"/>
        <v>0</v>
      </c>
    </row>
    <row r="97" spans="1:7" ht="30" customHeight="1">
      <c r="A97" s="87" t="s">
        <v>478</v>
      </c>
      <c r="B97" s="433" t="s">
        <v>479</v>
      </c>
      <c r="C97" s="434"/>
      <c r="D97" s="131" t="s">
        <v>480</v>
      </c>
      <c r="E97" s="126">
        <v>1</v>
      </c>
      <c r="F97" s="303"/>
      <c r="G97" s="303">
        <f t="shared" si="4"/>
        <v>0</v>
      </c>
    </row>
    <row r="98" spans="1:7" ht="30" customHeight="1">
      <c r="A98" s="95"/>
      <c r="B98" s="440" t="s">
        <v>12</v>
      </c>
      <c r="C98" s="441"/>
      <c r="D98" s="441"/>
      <c r="E98" s="442"/>
      <c r="F98" s="307">
        <f>SUM(F88:F97)</f>
        <v>0</v>
      </c>
      <c r="G98" s="307">
        <f>SUM(G88:G97)</f>
        <v>0</v>
      </c>
    </row>
    <row r="99" spans="1:7" ht="30" customHeight="1">
      <c r="A99" s="137" t="s">
        <v>81</v>
      </c>
      <c r="B99" s="443" t="s">
        <v>481</v>
      </c>
      <c r="C99" s="444"/>
      <c r="D99" s="444"/>
      <c r="E99" s="444"/>
      <c r="F99" s="444"/>
      <c r="G99" s="445"/>
    </row>
    <row r="100" spans="1:7" ht="30" customHeight="1">
      <c r="A100" s="86" t="s">
        <v>28</v>
      </c>
      <c r="B100" s="437" t="s">
        <v>482</v>
      </c>
      <c r="C100" s="438"/>
      <c r="D100" s="438"/>
      <c r="E100" s="438"/>
      <c r="F100" s="438"/>
      <c r="G100" s="439"/>
    </row>
    <row r="101" spans="1:7" ht="30" customHeight="1">
      <c r="A101" s="86" t="s">
        <v>483</v>
      </c>
      <c r="B101" s="437" t="s">
        <v>342</v>
      </c>
      <c r="C101" s="438"/>
      <c r="D101" s="438"/>
      <c r="E101" s="438"/>
      <c r="F101" s="438"/>
      <c r="G101" s="439"/>
    </row>
    <row r="102" spans="1:7" ht="61.5" customHeight="1">
      <c r="A102" s="96" t="s">
        <v>484</v>
      </c>
      <c r="B102" s="446" t="s">
        <v>485</v>
      </c>
      <c r="C102" s="447"/>
      <c r="D102" s="124" t="s">
        <v>129</v>
      </c>
      <c r="E102" s="124">
        <v>70</v>
      </c>
      <c r="F102" s="303"/>
      <c r="G102" s="303">
        <f>F102*E102</f>
        <v>0</v>
      </c>
    </row>
    <row r="103" spans="1:7" ht="30" customHeight="1">
      <c r="A103" s="91" t="s">
        <v>486</v>
      </c>
      <c r="B103" s="440" t="s">
        <v>345</v>
      </c>
      <c r="C103" s="441"/>
      <c r="D103" s="441"/>
      <c r="E103" s="441"/>
      <c r="F103" s="441"/>
      <c r="G103" s="442"/>
    </row>
    <row r="104" spans="1:7" ht="74.25" customHeight="1">
      <c r="A104" s="432" t="s">
        <v>487</v>
      </c>
      <c r="B104" s="420" t="s">
        <v>488</v>
      </c>
      <c r="C104" s="113" t="s">
        <v>348</v>
      </c>
      <c r="D104" s="126" t="s">
        <v>349</v>
      </c>
      <c r="E104" s="126">
        <v>16</v>
      </c>
      <c r="F104" s="303"/>
      <c r="G104" s="303">
        <f>F104*E104</f>
        <v>0</v>
      </c>
    </row>
    <row r="105" spans="1:7" ht="74.25" customHeight="1">
      <c r="A105" s="432"/>
      <c r="B105" s="420"/>
      <c r="C105" s="113" t="s">
        <v>350</v>
      </c>
      <c r="D105" s="126" t="s">
        <v>349</v>
      </c>
      <c r="E105" s="126">
        <v>63</v>
      </c>
      <c r="F105" s="303"/>
      <c r="G105" s="303">
        <f t="shared" ref="G105:G121" si="5">F105*E105</f>
        <v>0</v>
      </c>
    </row>
    <row r="106" spans="1:7" ht="37.5" customHeight="1">
      <c r="A106" s="432" t="s">
        <v>489</v>
      </c>
      <c r="B106" s="421" t="s">
        <v>490</v>
      </c>
      <c r="C106" s="113" t="s">
        <v>348</v>
      </c>
      <c r="D106" s="126" t="s">
        <v>349</v>
      </c>
      <c r="E106" s="126">
        <v>30</v>
      </c>
      <c r="F106" s="303"/>
      <c r="G106" s="303">
        <f t="shared" si="5"/>
        <v>0</v>
      </c>
    </row>
    <row r="107" spans="1:7" ht="37.5" customHeight="1">
      <c r="A107" s="432"/>
      <c r="B107" s="421"/>
      <c r="C107" s="113" t="s">
        <v>350</v>
      </c>
      <c r="D107" s="126" t="s">
        <v>349</v>
      </c>
      <c r="E107" s="126">
        <v>119</v>
      </c>
      <c r="F107" s="303"/>
      <c r="G107" s="303">
        <f t="shared" si="5"/>
        <v>0</v>
      </c>
    </row>
    <row r="108" spans="1:7" ht="42" customHeight="1">
      <c r="A108" s="432" t="s">
        <v>491</v>
      </c>
      <c r="B108" s="421" t="s">
        <v>492</v>
      </c>
      <c r="C108" s="113" t="s">
        <v>348</v>
      </c>
      <c r="D108" s="126" t="s">
        <v>349</v>
      </c>
      <c r="E108" s="126">
        <v>9</v>
      </c>
      <c r="F108" s="303"/>
      <c r="G108" s="303">
        <f t="shared" si="5"/>
        <v>0</v>
      </c>
    </row>
    <row r="109" spans="1:7" ht="37.5" customHeight="1">
      <c r="A109" s="432"/>
      <c r="B109" s="421"/>
      <c r="C109" s="113" t="s">
        <v>350</v>
      </c>
      <c r="D109" s="126" t="s">
        <v>349</v>
      </c>
      <c r="E109" s="126">
        <v>34</v>
      </c>
      <c r="F109" s="303"/>
      <c r="G109" s="303">
        <f t="shared" si="5"/>
        <v>0</v>
      </c>
    </row>
    <row r="110" spans="1:7" ht="66" customHeight="1">
      <c r="A110" s="97" t="s">
        <v>493</v>
      </c>
      <c r="B110" s="446" t="s">
        <v>494</v>
      </c>
      <c r="C110" s="447"/>
      <c r="D110" s="89" t="s">
        <v>75</v>
      </c>
      <c r="E110" s="89">
        <f>70*0.7</f>
        <v>49</v>
      </c>
      <c r="F110" s="303"/>
      <c r="G110" s="303">
        <f t="shared" si="5"/>
        <v>0</v>
      </c>
    </row>
    <row r="111" spans="1:7" ht="82.5">
      <c r="A111" s="96" t="s">
        <v>495</v>
      </c>
      <c r="B111" s="135" t="s">
        <v>358</v>
      </c>
      <c r="C111" s="111" t="s">
        <v>359</v>
      </c>
      <c r="D111" s="126" t="s">
        <v>349</v>
      </c>
      <c r="E111" s="124">
        <v>6</v>
      </c>
      <c r="F111" s="303"/>
      <c r="G111" s="303">
        <f t="shared" si="5"/>
        <v>0</v>
      </c>
    </row>
    <row r="112" spans="1:7" ht="49.5">
      <c r="A112" s="96" t="s">
        <v>496</v>
      </c>
      <c r="B112" s="135" t="s">
        <v>361</v>
      </c>
      <c r="C112" s="111" t="s">
        <v>359</v>
      </c>
      <c r="D112" s="126" t="s">
        <v>349</v>
      </c>
      <c r="E112" s="124">
        <v>24</v>
      </c>
      <c r="F112" s="303"/>
      <c r="G112" s="303">
        <f t="shared" si="5"/>
        <v>0</v>
      </c>
    </row>
    <row r="113" spans="1:8" ht="52.5" customHeight="1">
      <c r="A113" s="98" t="s">
        <v>497</v>
      </c>
      <c r="B113" s="463" t="s">
        <v>498</v>
      </c>
      <c r="C113" s="464"/>
      <c r="D113" s="126" t="s">
        <v>349</v>
      </c>
      <c r="E113" s="89">
        <v>29.5</v>
      </c>
      <c r="F113" s="303"/>
      <c r="G113" s="303">
        <f t="shared" si="5"/>
        <v>0</v>
      </c>
    </row>
    <row r="114" spans="1:8" ht="94.5" customHeight="1">
      <c r="A114" s="97" t="s">
        <v>499</v>
      </c>
      <c r="B114" s="463" t="s">
        <v>500</v>
      </c>
      <c r="C114" s="464"/>
      <c r="D114" s="126" t="s">
        <v>349</v>
      </c>
      <c r="E114" s="89">
        <f>22+24</f>
        <v>46</v>
      </c>
      <c r="F114" s="303"/>
      <c r="G114" s="303">
        <f t="shared" si="5"/>
        <v>0</v>
      </c>
    </row>
    <row r="115" spans="1:8" ht="70.5" customHeight="1">
      <c r="A115" s="98" t="s">
        <v>501</v>
      </c>
      <c r="B115" s="463" t="s">
        <v>502</v>
      </c>
      <c r="C115" s="464"/>
      <c r="D115" s="126" t="s">
        <v>349</v>
      </c>
      <c r="E115" s="89">
        <v>7.9</v>
      </c>
      <c r="F115" s="303"/>
      <c r="G115" s="303">
        <f t="shared" si="5"/>
        <v>0</v>
      </c>
    </row>
    <row r="116" spans="1:8" ht="51" customHeight="1">
      <c r="A116" s="432" t="s">
        <v>503</v>
      </c>
      <c r="B116" s="421" t="s">
        <v>504</v>
      </c>
      <c r="C116" s="112" t="s">
        <v>505</v>
      </c>
      <c r="D116" s="126" t="s">
        <v>349</v>
      </c>
      <c r="E116" s="89">
        <v>38</v>
      </c>
      <c r="F116" s="303"/>
      <c r="G116" s="303">
        <f t="shared" si="5"/>
        <v>0</v>
      </c>
    </row>
    <row r="117" spans="1:8" ht="47.25" customHeight="1">
      <c r="A117" s="432"/>
      <c r="B117" s="421"/>
      <c r="C117" s="112" t="s">
        <v>506</v>
      </c>
      <c r="D117" s="126" t="s">
        <v>75</v>
      </c>
      <c r="E117" s="89">
        <v>156</v>
      </c>
      <c r="F117" s="303"/>
      <c r="G117" s="303">
        <f t="shared" si="5"/>
        <v>0</v>
      </c>
    </row>
    <row r="118" spans="1:8" ht="35.25" customHeight="1">
      <c r="A118" s="98" t="s">
        <v>507</v>
      </c>
      <c r="B118" s="463" t="s">
        <v>508</v>
      </c>
      <c r="C118" s="464"/>
      <c r="D118" s="126" t="s">
        <v>349</v>
      </c>
      <c r="E118" s="89">
        <v>5.8</v>
      </c>
      <c r="F118" s="303"/>
      <c r="G118" s="303">
        <f t="shared" si="5"/>
        <v>0</v>
      </c>
    </row>
    <row r="119" spans="1:8" ht="60.75" customHeight="1">
      <c r="A119" s="432" t="s">
        <v>509</v>
      </c>
      <c r="B119" s="421" t="s">
        <v>510</v>
      </c>
      <c r="C119" s="112" t="s">
        <v>511</v>
      </c>
      <c r="D119" s="126" t="s">
        <v>349</v>
      </c>
      <c r="E119" s="89">
        <v>11</v>
      </c>
      <c r="F119" s="303"/>
      <c r="G119" s="303">
        <f t="shared" si="5"/>
        <v>0</v>
      </c>
    </row>
    <row r="120" spans="1:8" ht="42" customHeight="1">
      <c r="A120" s="432"/>
      <c r="B120" s="421"/>
      <c r="C120" s="112" t="s">
        <v>506</v>
      </c>
      <c r="D120" s="126" t="s">
        <v>75</v>
      </c>
      <c r="E120" s="89">
        <v>127</v>
      </c>
      <c r="F120" s="303"/>
      <c r="G120" s="303">
        <f t="shared" si="5"/>
        <v>0</v>
      </c>
    </row>
    <row r="121" spans="1:8" ht="39" customHeight="1">
      <c r="A121" s="98" t="s">
        <v>512</v>
      </c>
      <c r="B121" s="446" t="s">
        <v>513</v>
      </c>
      <c r="C121" s="447"/>
      <c r="D121" s="126" t="s">
        <v>349</v>
      </c>
      <c r="E121" s="89">
        <f>E104+E105+E106+E107+E108+E109-E113-E115-E118</f>
        <v>227.79999999999998</v>
      </c>
      <c r="F121" s="303"/>
      <c r="G121" s="303">
        <f t="shared" si="5"/>
        <v>0</v>
      </c>
    </row>
    <row r="122" spans="1:8" ht="30" customHeight="1">
      <c r="A122" s="90" t="s">
        <v>514</v>
      </c>
      <c r="B122" s="483" t="s">
        <v>515</v>
      </c>
      <c r="C122" s="484"/>
      <c r="D122" s="484"/>
      <c r="E122" s="484"/>
      <c r="F122" s="484"/>
      <c r="G122" s="485"/>
    </row>
    <row r="123" spans="1:8" ht="300">
      <c r="A123" s="99" t="s">
        <v>516</v>
      </c>
      <c r="B123" s="119" t="s">
        <v>578</v>
      </c>
      <c r="C123" s="120" t="s">
        <v>517</v>
      </c>
      <c r="D123" s="89" t="s">
        <v>10</v>
      </c>
      <c r="E123" s="89">
        <v>4</v>
      </c>
      <c r="F123" s="303"/>
      <c r="G123" s="303">
        <f>F123*E123</f>
        <v>0</v>
      </c>
    </row>
    <row r="124" spans="1:8" ht="283.5">
      <c r="A124" s="100" t="s">
        <v>518</v>
      </c>
      <c r="B124" s="119" t="s">
        <v>580</v>
      </c>
      <c r="C124" s="120" t="s">
        <v>519</v>
      </c>
      <c r="D124" s="89" t="s">
        <v>10</v>
      </c>
      <c r="E124" s="89">
        <v>2</v>
      </c>
      <c r="F124" s="303"/>
      <c r="G124" s="303">
        <f t="shared" ref="G124:G140" si="6">F124*E124</f>
        <v>0</v>
      </c>
    </row>
    <row r="125" spans="1:8" ht="137.25" customHeight="1">
      <c r="A125" s="100" t="s">
        <v>520</v>
      </c>
      <c r="B125" s="486" t="s">
        <v>521</v>
      </c>
      <c r="C125" s="487"/>
      <c r="D125" s="141" t="s">
        <v>10</v>
      </c>
      <c r="E125" s="141">
        <v>1</v>
      </c>
      <c r="F125" s="305"/>
      <c r="G125" s="303">
        <f t="shared" si="6"/>
        <v>0</v>
      </c>
    </row>
    <row r="126" spans="1:8" ht="16.5">
      <c r="A126" s="140"/>
      <c r="B126" s="473" t="s">
        <v>522</v>
      </c>
      <c r="C126" s="474"/>
      <c r="D126" s="142" t="s">
        <v>10</v>
      </c>
      <c r="E126" s="142">
        <v>3</v>
      </c>
      <c r="F126" s="308"/>
      <c r="G126" s="303">
        <f t="shared" si="6"/>
        <v>0</v>
      </c>
      <c r="H126" s="143"/>
    </row>
    <row r="127" spans="1:8" ht="16.5">
      <c r="A127" s="97"/>
      <c r="B127" s="453" t="s">
        <v>377</v>
      </c>
      <c r="C127" s="454"/>
      <c r="D127" s="139" t="s">
        <v>378</v>
      </c>
      <c r="E127" s="139">
        <v>3</v>
      </c>
      <c r="F127" s="309"/>
      <c r="G127" s="303">
        <f t="shared" si="6"/>
        <v>0</v>
      </c>
    </row>
    <row r="128" spans="1:8" ht="33">
      <c r="A128" s="100" t="s">
        <v>523</v>
      </c>
      <c r="B128" s="118" t="s">
        <v>524</v>
      </c>
      <c r="C128" s="114" t="s">
        <v>525</v>
      </c>
      <c r="D128" s="126" t="s">
        <v>349</v>
      </c>
      <c r="E128" s="89">
        <v>3</v>
      </c>
      <c r="F128" s="303"/>
      <c r="G128" s="303">
        <f t="shared" si="6"/>
        <v>0</v>
      </c>
    </row>
    <row r="129" spans="1:12" ht="148.5">
      <c r="A129" s="97" t="s">
        <v>526</v>
      </c>
      <c r="B129" s="118" t="s">
        <v>527</v>
      </c>
      <c r="C129" s="114" t="s">
        <v>525</v>
      </c>
      <c r="D129" s="126" t="s">
        <v>349</v>
      </c>
      <c r="E129" s="89">
        <f>1+0.4+1.7</f>
        <v>3.0999999999999996</v>
      </c>
      <c r="F129" s="303"/>
      <c r="G129" s="303">
        <f t="shared" si="6"/>
        <v>0</v>
      </c>
    </row>
    <row r="130" spans="1:12" ht="30" customHeight="1">
      <c r="A130" s="90" t="s">
        <v>528</v>
      </c>
      <c r="B130" s="440" t="s">
        <v>529</v>
      </c>
      <c r="C130" s="441"/>
      <c r="D130" s="441"/>
      <c r="E130" s="441"/>
      <c r="F130" s="441"/>
      <c r="G130" s="442"/>
    </row>
    <row r="131" spans="1:12" ht="16.5">
      <c r="A131" s="432" t="s">
        <v>530</v>
      </c>
      <c r="B131" s="465" t="s">
        <v>531</v>
      </c>
      <c r="C131" s="121" t="s">
        <v>532</v>
      </c>
      <c r="D131" s="124" t="s">
        <v>129</v>
      </c>
      <c r="E131" s="89">
        <v>2</v>
      </c>
      <c r="F131" s="303"/>
      <c r="G131" s="303">
        <f t="shared" si="6"/>
        <v>0</v>
      </c>
    </row>
    <row r="132" spans="1:12" ht="16.5">
      <c r="A132" s="432"/>
      <c r="B132" s="465"/>
      <c r="C132" s="121" t="s">
        <v>533</v>
      </c>
      <c r="D132" s="124" t="s">
        <v>129</v>
      </c>
      <c r="E132" s="89">
        <v>14</v>
      </c>
      <c r="F132" s="303"/>
      <c r="G132" s="303">
        <f t="shared" si="6"/>
        <v>0</v>
      </c>
    </row>
    <row r="133" spans="1:12" ht="16.5">
      <c r="A133" s="432"/>
      <c r="B133" s="465"/>
      <c r="C133" s="121" t="s">
        <v>534</v>
      </c>
      <c r="D133" s="124" t="s">
        <v>129</v>
      </c>
      <c r="E133" s="89">
        <v>40</v>
      </c>
      <c r="F133" s="303"/>
      <c r="G133" s="303">
        <f t="shared" si="6"/>
        <v>0</v>
      </c>
      <c r="L133" s="144"/>
    </row>
    <row r="134" spans="1:12" ht="16.5">
      <c r="A134" s="432"/>
      <c r="B134" s="465"/>
      <c r="C134" s="121" t="s">
        <v>535</v>
      </c>
      <c r="D134" s="124" t="s">
        <v>129</v>
      </c>
      <c r="E134" s="89">
        <v>39</v>
      </c>
      <c r="F134" s="303"/>
      <c r="G134" s="303">
        <f t="shared" si="6"/>
        <v>0</v>
      </c>
    </row>
    <row r="135" spans="1:12" ht="66">
      <c r="A135" s="97" t="s">
        <v>536</v>
      </c>
      <c r="B135" s="119" t="s">
        <v>537</v>
      </c>
      <c r="C135" s="114" t="s">
        <v>538</v>
      </c>
      <c r="D135" s="89" t="s">
        <v>10</v>
      </c>
      <c r="E135" s="89">
        <v>105</v>
      </c>
      <c r="F135" s="303"/>
      <c r="G135" s="303">
        <f t="shared" si="6"/>
        <v>0</v>
      </c>
    </row>
    <row r="136" spans="1:12" ht="16.5">
      <c r="A136" s="458" t="s">
        <v>539</v>
      </c>
      <c r="B136" s="455" t="s">
        <v>540</v>
      </c>
      <c r="C136" s="121" t="s">
        <v>541</v>
      </c>
      <c r="D136" s="89" t="s">
        <v>10</v>
      </c>
      <c r="E136" s="89">
        <v>1</v>
      </c>
      <c r="F136" s="303"/>
      <c r="G136" s="303">
        <f t="shared" si="6"/>
        <v>0</v>
      </c>
    </row>
    <row r="137" spans="1:12" ht="18" customHeight="1">
      <c r="A137" s="459"/>
      <c r="B137" s="456"/>
      <c r="C137" s="121" t="s">
        <v>534</v>
      </c>
      <c r="D137" s="89" t="s">
        <v>10</v>
      </c>
      <c r="E137" s="89">
        <v>8</v>
      </c>
      <c r="F137" s="303"/>
      <c r="G137" s="303">
        <f t="shared" si="6"/>
        <v>0</v>
      </c>
    </row>
    <row r="138" spans="1:12" ht="17.25" customHeight="1">
      <c r="A138" s="460"/>
      <c r="B138" s="457"/>
      <c r="C138" s="121" t="s">
        <v>535</v>
      </c>
      <c r="D138" s="89" t="s">
        <v>10</v>
      </c>
      <c r="E138" s="89">
        <v>7</v>
      </c>
      <c r="F138" s="303"/>
      <c r="G138" s="303">
        <f t="shared" si="6"/>
        <v>0</v>
      </c>
    </row>
    <row r="139" spans="1:12" ht="30" customHeight="1">
      <c r="A139" s="97" t="s">
        <v>542</v>
      </c>
      <c r="B139" s="461" t="s">
        <v>543</v>
      </c>
      <c r="C139" s="462"/>
      <c r="D139" s="124" t="s">
        <v>378</v>
      </c>
      <c r="E139" s="89">
        <v>1</v>
      </c>
      <c r="F139" s="303"/>
      <c r="G139" s="303">
        <f t="shared" si="6"/>
        <v>0</v>
      </c>
    </row>
    <row r="140" spans="1:12" ht="49.5" customHeight="1">
      <c r="A140" s="101" t="s">
        <v>544</v>
      </c>
      <c r="B140" s="461" t="s">
        <v>545</v>
      </c>
      <c r="C140" s="462"/>
      <c r="D140" s="124" t="s">
        <v>378</v>
      </c>
      <c r="E140" s="89">
        <v>1</v>
      </c>
      <c r="F140" s="303"/>
      <c r="G140" s="303">
        <f t="shared" si="6"/>
        <v>0</v>
      </c>
    </row>
    <row r="141" spans="1:12" ht="30" customHeight="1">
      <c r="A141" s="86" t="s">
        <v>29</v>
      </c>
      <c r="B141" s="437" t="s">
        <v>546</v>
      </c>
      <c r="C141" s="438"/>
      <c r="D141" s="438"/>
      <c r="E141" s="438"/>
      <c r="F141" s="438"/>
      <c r="G141" s="439"/>
    </row>
    <row r="142" spans="1:12" ht="21" customHeight="1">
      <c r="A142" s="452" t="s">
        <v>547</v>
      </c>
      <c r="B142" s="420" t="s">
        <v>548</v>
      </c>
      <c r="C142" s="121" t="s">
        <v>549</v>
      </c>
      <c r="D142" s="124" t="s">
        <v>129</v>
      </c>
      <c r="E142" s="89">
        <v>9</v>
      </c>
      <c r="F142" s="303"/>
      <c r="G142" s="303">
        <f>F142*E142</f>
        <v>0</v>
      </c>
    </row>
    <row r="143" spans="1:12" ht="19.5" customHeight="1">
      <c r="A143" s="452"/>
      <c r="B143" s="420"/>
      <c r="C143" s="121" t="s">
        <v>550</v>
      </c>
      <c r="D143" s="124" t="s">
        <v>129</v>
      </c>
      <c r="E143" s="89">
        <v>115</v>
      </c>
      <c r="F143" s="303"/>
      <c r="G143" s="303">
        <f t="shared" ref="G143:G156" si="7">F143*E143</f>
        <v>0</v>
      </c>
    </row>
    <row r="144" spans="1:12" ht="20.25" customHeight="1">
      <c r="A144" s="452"/>
      <c r="B144" s="420"/>
      <c r="C144" s="121" t="s">
        <v>551</v>
      </c>
      <c r="D144" s="124" t="s">
        <v>129</v>
      </c>
      <c r="E144" s="89">
        <v>25</v>
      </c>
      <c r="F144" s="303"/>
      <c r="G144" s="303">
        <f t="shared" si="7"/>
        <v>0</v>
      </c>
    </row>
    <row r="145" spans="1:7" ht="23.25" customHeight="1">
      <c r="A145" s="452"/>
      <c r="B145" s="420"/>
      <c r="C145" s="121" t="s">
        <v>552</v>
      </c>
      <c r="D145" s="124" t="s">
        <v>129</v>
      </c>
      <c r="E145" s="89">
        <v>104</v>
      </c>
      <c r="F145" s="303"/>
      <c r="G145" s="303">
        <f t="shared" si="7"/>
        <v>0</v>
      </c>
    </row>
    <row r="146" spans="1:7" ht="18.75" customHeight="1">
      <c r="A146" s="452" t="s">
        <v>553</v>
      </c>
      <c r="B146" s="420" t="s">
        <v>554</v>
      </c>
      <c r="C146" s="121" t="s">
        <v>550</v>
      </c>
      <c r="D146" s="124" t="s">
        <v>129</v>
      </c>
      <c r="E146" s="89">
        <v>4.5</v>
      </c>
      <c r="F146" s="138"/>
      <c r="G146" s="303">
        <f t="shared" si="7"/>
        <v>0</v>
      </c>
    </row>
    <row r="147" spans="1:7" ht="21" customHeight="1">
      <c r="A147" s="452"/>
      <c r="B147" s="420"/>
      <c r="C147" s="121" t="s">
        <v>552</v>
      </c>
      <c r="D147" s="124" t="s">
        <v>129</v>
      </c>
      <c r="E147" s="89">
        <v>33</v>
      </c>
      <c r="F147" s="138"/>
      <c r="G147" s="303">
        <f t="shared" si="7"/>
        <v>0</v>
      </c>
    </row>
    <row r="148" spans="1:7" ht="20.25" customHeight="1">
      <c r="A148" s="452"/>
      <c r="B148" s="420"/>
      <c r="C148" s="121" t="s">
        <v>555</v>
      </c>
      <c r="D148" s="124" t="s">
        <v>129</v>
      </c>
      <c r="E148" s="89">
        <v>42</v>
      </c>
      <c r="F148" s="138"/>
      <c r="G148" s="303">
        <f t="shared" si="7"/>
        <v>0</v>
      </c>
    </row>
    <row r="149" spans="1:7" ht="25.5" customHeight="1">
      <c r="A149" s="452"/>
      <c r="B149" s="420"/>
      <c r="C149" s="121" t="s">
        <v>556</v>
      </c>
      <c r="D149" s="124" t="s">
        <v>129</v>
      </c>
      <c r="E149" s="89">
        <v>15</v>
      </c>
      <c r="F149" s="138"/>
      <c r="G149" s="303">
        <f t="shared" si="7"/>
        <v>0</v>
      </c>
    </row>
    <row r="150" spans="1:7" ht="16.5">
      <c r="A150" s="452" t="s">
        <v>557</v>
      </c>
      <c r="B150" s="420" t="s">
        <v>558</v>
      </c>
      <c r="C150" s="121" t="s">
        <v>549</v>
      </c>
      <c r="D150" s="124" t="s">
        <v>129</v>
      </c>
      <c r="E150" s="89">
        <v>9</v>
      </c>
      <c r="F150" s="138"/>
      <c r="G150" s="303">
        <f t="shared" si="7"/>
        <v>0</v>
      </c>
    </row>
    <row r="151" spans="1:7" ht="16.5">
      <c r="A151" s="452"/>
      <c r="B151" s="420"/>
      <c r="C151" s="121" t="s">
        <v>550</v>
      </c>
      <c r="D151" s="124" t="s">
        <v>129</v>
      </c>
      <c r="E151" s="89">
        <v>115</v>
      </c>
      <c r="F151" s="138"/>
      <c r="G151" s="303">
        <f t="shared" si="7"/>
        <v>0</v>
      </c>
    </row>
    <row r="152" spans="1:7" ht="16.5">
      <c r="A152" s="452"/>
      <c r="B152" s="420"/>
      <c r="C152" s="121" t="s">
        <v>551</v>
      </c>
      <c r="D152" s="124" t="s">
        <v>129</v>
      </c>
      <c r="E152" s="89">
        <v>25</v>
      </c>
      <c r="F152" s="138"/>
      <c r="G152" s="303">
        <f t="shared" si="7"/>
        <v>0</v>
      </c>
    </row>
    <row r="153" spans="1:7" ht="16.5">
      <c r="A153" s="452"/>
      <c r="B153" s="420"/>
      <c r="C153" s="121" t="s">
        <v>552</v>
      </c>
      <c r="D153" s="124" t="s">
        <v>129</v>
      </c>
      <c r="E153" s="89">
        <v>104</v>
      </c>
      <c r="F153" s="138"/>
      <c r="G153" s="303">
        <f t="shared" si="7"/>
        <v>0</v>
      </c>
    </row>
    <row r="154" spans="1:7" ht="20.25" customHeight="1">
      <c r="A154" s="466" t="s">
        <v>559</v>
      </c>
      <c r="B154" s="420" t="s">
        <v>560</v>
      </c>
      <c r="C154" s="121" t="s">
        <v>550</v>
      </c>
      <c r="D154" s="89" t="s">
        <v>10</v>
      </c>
      <c r="E154" s="89">
        <v>4</v>
      </c>
      <c r="F154" s="303"/>
      <c r="G154" s="303">
        <f t="shared" si="7"/>
        <v>0</v>
      </c>
    </row>
    <row r="155" spans="1:7" ht="28.5" customHeight="1">
      <c r="A155" s="466"/>
      <c r="B155" s="420"/>
      <c r="C155" s="121" t="s">
        <v>561</v>
      </c>
      <c r="D155" s="89" t="s">
        <v>10</v>
      </c>
      <c r="E155" s="89">
        <v>2</v>
      </c>
      <c r="F155" s="303"/>
      <c r="G155" s="303">
        <f t="shared" si="7"/>
        <v>0</v>
      </c>
    </row>
    <row r="156" spans="1:7" ht="82.5">
      <c r="A156" s="102" t="s">
        <v>562</v>
      </c>
      <c r="B156" s="118" t="s">
        <v>563</v>
      </c>
      <c r="C156" s="121" t="s">
        <v>550</v>
      </c>
      <c r="D156" s="89" t="s">
        <v>10</v>
      </c>
      <c r="E156" s="89">
        <v>4</v>
      </c>
      <c r="F156" s="303"/>
      <c r="G156" s="303">
        <f t="shared" si="7"/>
        <v>0</v>
      </c>
    </row>
    <row r="157" spans="1:7" ht="30" customHeight="1">
      <c r="A157" s="103"/>
      <c r="B157" s="477" t="s">
        <v>564</v>
      </c>
      <c r="C157" s="478"/>
      <c r="D157" s="478"/>
      <c r="E157" s="478"/>
      <c r="F157" s="478"/>
      <c r="G157" s="479"/>
    </row>
    <row r="158" spans="1:7" ht="66">
      <c r="A158" s="102" t="s">
        <v>565</v>
      </c>
      <c r="B158" s="118" t="s">
        <v>566</v>
      </c>
      <c r="C158" s="114" t="s">
        <v>567</v>
      </c>
      <c r="D158" s="89" t="s">
        <v>10</v>
      </c>
      <c r="E158" s="89">
        <v>1</v>
      </c>
      <c r="F158" s="303"/>
      <c r="G158" s="303">
        <f>F158*E158</f>
        <v>0</v>
      </c>
    </row>
    <row r="159" spans="1:7" ht="66">
      <c r="A159" s="102" t="s">
        <v>568</v>
      </c>
      <c r="B159" s="118" t="s">
        <v>569</v>
      </c>
      <c r="C159" s="114" t="s">
        <v>567</v>
      </c>
      <c r="D159" s="89" t="s">
        <v>10</v>
      </c>
      <c r="E159" s="89">
        <v>2</v>
      </c>
      <c r="F159" s="303"/>
      <c r="G159" s="303">
        <f t="shared" ref="G159:G164" si="8">F159*E159</f>
        <v>0</v>
      </c>
    </row>
    <row r="160" spans="1:7" ht="132">
      <c r="A160" s="102" t="s">
        <v>570</v>
      </c>
      <c r="B160" s="118" t="s">
        <v>579</v>
      </c>
      <c r="C160" s="114" t="s">
        <v>567</v>
      </c>
      <c r="D160" s="89" t="s">
        <v>10</v>
      </c>
      <c r="E160" s="89">
        <v>1</v>
      </c>
      <c r="F160" s="303"/>
      <c r="G160" s="303">
        <f t="shared" si="8"/>
        <v>0</v>
      </c>
    </row>
    <row r="161" spans="1:7" ht="30" customHeight="1">
      <c r="A161" s="102" t="s">
        <v>571</v>
      </c>
      <c r="B161" s="470" t="s">
        <v>442</v>
      </c>
      <c r="C161" s="471"/>
      <c r="D161" s="89" t="s">
        <v>480</v>
      </c>
      <c r="E161" s="89">
        <v>1</v>
      </c>
      <c r="F161" s="303"/>
      <c r="G161" s="303">
        <f t="shared" si="8"/>
        <v>0</v>
      </c>
    </row>
    <row r="162" spans="1:7" ht="33">
      <c r="A162" s="102" t="s">
        <v>572</v>
      </c>
      <c r="B162" s="118" t="s">
        <v>573</v>
      </c>
      <c r="C162" s="114" t="s">
        <v>458</v>
      </c>
      <c r="D162" s="89" t="s">
        <v>457</v>
      </c>
      <c r="E162" s="89">
        <v>11</v>
      </c>
      <c r="F162" s="303"/>
      <c r="G162" s="303">
        <f t="shared" si="8"/>
        <v>0</v>
      </c>
    </row>
    <row r="163" spans="1:7" ht="33" customHeight="1">
      <c r="A163" s="102" t="s">
        <v>574</v>
      </c>
      <c r="B163" s="446" t="s">
        <v>575</v>
      </c>
      <c r="C163" s="447"/>
      <c r="D163" s="89" t="s">
        <v>378</v>
      </c>
      <c r="E163" s="89">
        <v>1</v>
      </c>
      <c r="F163" s="303"/>
      <c r="G163" s="303">
        <f t="shared" si="8"/>
        <v>0</v>
      </c>
    </row>
    <row r="164" spans="1:7" ht="16.5">
      <c r="A164" s="102" t="s">
        <v>576</v>
      </c>
      <c r="B164" s="470" t="s">
        <v>479</v>
      </c>
      <c r="C164" s="471"/>
      <c r="D164" s="89" t="s">
        <v>378</v>
      </c>
      <c r="E164" s="89">
        <v>1</v>
      </c>
      <c r="F164" s="303"/>
      <c r="G164" s="303">
        <f t="shared" si="8"/>
        <v>0</v>
      </c>
    </row>
    <row r="165" spans="1:7" ht="17.25">
      <c r="A165" s="104"/>
      <c r="B165" s="480" t="s">
        <v>12</v>
      </c>
      <c r="C165" s="481"/>
      <c r="D165" s="481"/>
      <c r="E165" s="482"/>
      <c r="F165" s="307">
        <f>SUM(F158:F164,F142:F156,F123:F140,F104:F121,F102)</f>
        <v>0</v>
      </c>
      <c r="G165" s="307">
        <f>SUM(G158:G164,G142:G156,G123:G140,G104:G121,G102)</f>
        <v>0</v>
      </c>
    </row>
    <row r="166" spans="1:7" ht="15.75" thickBot="1">
      <c r="A166" s="25"/>
      <c r="B166" s="123"/>
      <c r="C166" s="123"/>
      <c r="D166" s="25"/>
      <c r="E166" s="25"/>
      <c r="F166" s="132"/>
      <c r="G166" s="132"/>
    </row>
    <row r="167" spans="1:7" ht="16.5">
      <c r="A167" s="284">
        <v>4</v>
      </c>
      <c r="B167" s="404" t="s">
        <v>1348</v>
      </c>
      <c r="C167" s="405"/>
      <c r="D167" s="405"/>
      <c r="E167" s="405"/>
      <c r="F167" s="406"/>
      <c r="G167" s="285" t="s">
        <v>1349</v>
      </c>
    </row>
    <row r="168" spans="1:7" ht="16.5">
      <c r="A168" s="286">
        <v>5</v>
      </c>
      <c r="B168" s="401" t="s">
        <v>1350</v>
      </c>
      <c r="C168" s="402"/>
      <c r="D168" s="402"/>
      <c r="E168" s="402"/>
      <c r="F168" s="403"/>
      <c r="G168" s="287">
        <f>G165+G98+G86</f>
        <v>0</v>
      </c>
    </row>
    <row r="169" spans="1:7" ht="16.5">
      <c r="A169" s="286">
        <v>6</v>
      </c>
      <c r="B169" s="401" t="s">
        <v>1351</v>
      </c>
      <c r="C169" s="402"/>
      <c r="D169" s="402"/>
      <c r="E169" s="402"/>
      <c r="F169" s="403"/>
      <c r="G169" s="288">
        <f>G168*0.25</f>
        <v>0</v>
      </c>
    </row>
    <row r="170" spans="1:7" ht="17.25" thickBot="1">
      <c r="A170" s="289">
        <v>7</v>
      </c>
      <c r="B170" s="398" t="s">
        <v>1352</v>
      </c>
      <c r="C170" s="399"/>
      <c r="D170" s="399"/>
      <c r="E170" s="399"/>
      <c r="F170" s="400"/>
      <c r="G170" s="290">
        <f>G169+G168</f>
        <v>0</v>
      </c>
    </row>
    <row r="171" spans="1:7">
      <c r="A171" s="25"/>
      <c r="B171" s="123"/>
      <c r="C171" s="123"/>
      <c r="D171" s="25"/>
      <c r="E171" s="25"/>
      <c r="F171" s="132"/>
      <c r="G171" s="132"/>
    </row>
    <row r="172" spans="1:7">
      <c r="A172" s="25"/>
      <c r="B172" s="123"/>
      <c r="C172" s="123"/>
      <c r="D172" s="25"/>
      <c r="E172" s="25"/>
      <c r="F172" s="132"/>
      <c r="G172" s="132"/>
    </row>
    <row r="173" spans="1:7">
      <c r="A173" s="25"/>
      <c r="B173" s="123"/>
      <c r="C173" s="123"/>
      <c r="D173" s="25"/>
      <c r="E173" s="25"/>
      <c r="F173" s="132"/>
      <c r="G173" s="132"/>
    </row>
    <row r="174" spans="1:7">
      <c r="A174" s="25"/>
      <c r="B174" s="123"/>
      <c r="C174" s="123"/>
      <c r="D174" s="25"/>
      <c r="E174" s="25"/>
      <c r="F174" s="132"/>
      <c r="G174" s="132"/>
    </row>
    <row r="175" spans="1:7">
      <c r="A175" s="25"/>
      <c r="B175" s="123"/>
      <c r="C175" s="123"/>
      <c r="D175" s="25"/>
      <c r="E175" s="25"/>
      <c r="F175" s="132"/>
      <c r="G175" s="132"/>
    </row>
    <row r="176" spans="1:7">
      <c r="A176" s="25"/>
      <c r="B176" s="123"/>
      <c r="C176" s="123"/>
      <c r="D176" s="25"/>
      <c r="E176" s="25"/>
      <c r="F176" s="132"/>
      <c r="G176" s="132"/>
    </row>
    <row r="177" spans="1:7">
      <c r="A177" s="25"/>
      <c r="B177" s="123"/>
      <c r="C177" s="123"/>
      <c r="D177" s="25"/>
      <c r="E177" s="25"/>
      <c r="F177" s="132"/>
      <c r="G177" s="132"/>
    </row>
    <row r="178" spans="1:7">
      <c r="A178" s="25"/>
      <c r="B178" s="123"/>
      <c r="C178" s="123"/>
      <c r="D178" s="25"/>
      <c r="E178" s="25"/>
      <c r="F178" s="132"/>
      <c r="G178" s="132"/>
    </row>
    <row r="179" spans="1:7">
      <c r="A179" s="25"/>
      <c r="B179" s="123"/>
      <c r="C179" s="123"/>
      <c r="D179" s="25"/>
      <c r="E179" s="25"/>
      <c r="F179" s="132"/>
      <c r="G179" s="132"/>
    </row>
    <row r="180" spans="1:7">
      <c r="A180" s="25"/>
      <c r="B180" s="123"/>
      <c r="C180" s="123"/>
      <c r="D180" s="25"/>
      <c r="E180" s="25"/>
      <c r="F180" s="132"/>
      <c r="G180" s="132"/>
    </row>
    <row r="181" spans="1:7">
      <c r="A181" s="25"/>
      <c r="B181" s="123"/>
      <c r="C181" s="123"/>
      <c r="D181" s="25"/>
      <c r="E181" s="25"/>
      <c r="F181" s="132"/>
      <c r="G181" s="132"/>
    </row>
    <row r="182" spans="1:7">
      <c r="A182" s="25"/>
      <c r="B182" s="123"/>
      <c r="C182" s="123"/>
      <c r="D182" s="25"/>
      <c r="E182" s="25"/>
      <c r="F182" s="132"/>
      <c r="G182" s="132"/>
    </row>
    <row r="183" spans="1:7">
      <c r="A183" s="25"/>
      <c r="B183" s="123"/>
      <c r="C183" s="123"/>
      <c r="D183" s="25"/>
      <c r="E183" s="25"/>
      <c r="F183" s="132"/>
      <c r="G183" s="132"/>
    </row>
    <row r="184" spans="1:7">
      <c r="A184" s="25"/>
      <c r="B184" s="123"/>
      <c r="C184" s="123"/>
      <c r="D184" s="25"/>
      <c r="E184" s="25"/>
      <c r="F184" s="132"/>
      <c r="G184" s="132"/>
    </row>
    <row r="185" spans="1:7">
      <c r="A185" s="25"/>
      <c r="B185" s="123"/>
      <c r="C185" s="123"/>
      <c r="D185" s="25"/>
      <c r="E185" s="25"/>
      <c r="F185" s="132"/>
      <c r="G185" s="132"/>
    </row>
    <row r="186" spans="1:7">
      <c r="A186" s="25"/>
      <c r="B186" s="123"/>
      <c r="C186" s="123"/>
      <c r="D186" s="25"/>
      <c r="E186" s="25"/>
      <c r="F186" s="132"/>
      <c r="G186" s="132"/>
    </row>
    <row r="187" spans="1:7">
      <c r="A187" s="25"/>
      <c r="B187" s="123"/>
      <c r="C187" s="123"/>
      <c r="D187" s="25"/>
      <c r="E187" s="25"/>
      <c r="F187" s="132"/>
      <c r="G187" s="132"/>
    </row>
    <row r="188" spans="1:7">
      <c r="A188" s="25"/>
      <c r="B188" s="123"/>
      <c r="C188" s="123"/>
      <c r="D188" s="25"/>
      <c r="E188" s="25"/>
      <c r="F188" s="132"/>
      <c r="G188" s="132"/>
    </row>
    <row r="189" spans="1:7">
      <c r="A189" s="25"/>
      <c r="B189" s="123"/>
      <c r="C189" s="123"/>
      <c r="D189" s="25"/>
      <c r="E189" s="25"/>
      <c r="F189" s="132"/>
      <c r="G189" s="132"/>
    </row>
    <row r="190" spans="1:7">
      <c r="A190" s="25"/>
      <c r="B190" s="123"/>
      <c r="C190" s="123"/>
      <c r="D190" s="25"/>
      <c r="E190" s="25"/>
      <c r="F190" s="132"/>
      <c r="G190" s="132"/>
    </row>
    <row r="191" spans="1:7">
      <c r="A191" s="25"/>
      <c r="B191" s="123"/>
      <c r="C191" s="123"/>
      <c r="D191" s="25"/>
      <c r="E191" s="25"/>
      <c r="F191" s="132"/>
      <c r="G191" s="132"/>
    </row>
    <row r="192" spans="1:7">
      <c r="A192" s="25"/>
      <c r="B192" s="123"/>
      <c r="C192" s="123"/>
      <c r="D192" s="25"/>
      <c r="E192" s="25"/>
      <c r="F192" s="132"/>
      <c r="G192" s="132"/>
    </row>
    <row r="193" spans="1:7">
      <c r="A193" s="25"/>
      <c r="B193" s="123"/>
      <c r="C193" s="123"/>
      <c r="D193" s="25"/>
      <c r="E193" s="25"/>
      <c r="F193" s="132"/>
      <c r="G193" s="132"/>
    </row>
    <row r="194" spans="1:7">
      <c r="A194" s="25"/>
      <c r="B194" s="123"/>
      <c r="C194" s="123"/>
      <c r="D194" s="25"/>
      <c r="E194" s="25"/>
      <c r="F194" s="132"/>
      <c r="G194" s="132"/>
    </row>
    <row r="195" spans="1:7">
      <c r="A195" s="25"/>
      <c r="B195" s="123"/>
      <c r="C195" s="123"/>
      <c r="D195" s="25"/>
      <c r="E195" s="25"/>
      <c r="F195" s="132"/>
      <c r="G195" s="132"/>
    </row>
    <row r="196" spans="1:7">
      <c r="A196" s="25"/>
      <c r="B196" s="123"/>
      <c r="C196" s="123"/>
      <c r="D196" s="25"/>
      <c r="E196" s="25"/>
      <c r="F196" s="132"/>
      <c r="G196" s="132"/>
    </row>
    <row r="197" spans="1:7">
      <c r="A197" s="25"/>
      <c r="B197" s="123"/>
      <c r="C197" s="123"/>
      <c r="D197" s="25"/>
      <c r="E197" s="25"/>
      <c r="F197" s="132"/>
      <c r="G197" s="132"/>
    </row>
    <row r="198" spans="1:7">
      <c r="A198" s="25"/>
      <c r="B198" s="123"/>
      <c r="C198" s="123"/>
      <c r="D198" s="25"/>
      <c r="E198" s="25"/>
      <c r="F198" s="132"/>
      <c r="G198" s="132"/>
    </row>
    <row r="199" spans="1:7">
      <c r="A199" s="25"/>
      <c r="B199" s="123"/>
      <c r="C199" s="123"/>
      <c r="D199" s="25"/>
      <c r="E199" s="25"/>
      <c r="F199" s="132"/>
      <c r="G199" s="132"/>
    </row>
    <row r="200" spans="1:7">
      <c r="A200" s="25"/>
      <c r="B200" s="123"/>
      <c r="C200" s="123"/>
      <c r="D200" s="25"/>
      <c r="E200" s="25"/>
      <c r="F200" s="132"/>
      <c r="G200" s="132"/>
    </row>
    <row r="201" spans="1:7">
      <c r="A201" s="25"/>
      <c r="B201" s="123"/>
      <c r="C201" s="123"/>
      <c r="D201" s="25"/>
      <c r="E201" s="25"/>
      <c r="F201" s="132"/>
      <c r="G201" s="132"/>
    </row>
    <row r="202" spans="1:7">
      <c r="A202" s="25"/>
      <c r="B202" s="123"/>
      <c r="C202" s="123"/>
      <c r="D202" s="25"/>
      <c r="E202" s="25"/>
      <c r="F202" s="132"/>
      <c r="G202" s="132"/>
    </row>
    <row r="203" spans="1:7">
      <c r="A203" s="25"/>
      <c r="B203" s="123"/>
      <c r="C203" s="123"/>
      <c r="D203" s="25"/>
      <c r="E203" s="25"/>
      <c r="F203" s="132"/>
      <c r="G203" s="132"/>
    </row>
    <row r="204" spans="1:7">
      <c r="A204" s="25"/>
      <c r="B204" s="123"/>
      <c r="C204" s="123"/>
      <c r="D204" s="25"/>
      <c r="E204" s="25"/>
      <c r="F204" s="132"/>
      <c r="G204" s="132"/>
    </row>
    <row r="205" spans="1:7">
      <c r="A205" s="25"/>
      <c r="B205" s="123"/>
      <c r="C205" s="123"/>
      <c r="D205" s="25"/>
      <c r="E205" s="25"/>
      <c r="F205" s="132"/>
      <c r="G205" s="132"/>
    </row>
    <row r="206" spans="1:7">
      <c r="A206" s="25"/>
      <c r="B206" s="123"/>
      <c r="C206" s="123"/>
      <c r="D206" s="25"/>
      <c r="E206" s="25"/>
      <c r="F206" s="132"/>
      <c r="G206" s="132"/>
    </row>
    <row r="207" spans="1:7">
      <c r="A207" s="25"/>
      <c r="B207" s="123"/>
      <c r="C207" s="123"/>
      <c r="D207" s="25"/>
      <c r="E207" s="25"/>
      <c r="F207" s="132"/>
      <c r="G207" s="132"/>
    </row>
    <row r="208" spans="1:7">
      <c r="A208" s="25"/>
      <c r="B208" s="123"/>
      <c r="C208" s="123"/>
      <c r="D208" s="25"/>
      <c r="E208" s="25"/>
      <c r="F208" s="132"/>
      <c r="G208" s="132"/>
    </row>
    <row r="209" spans="1:7">
      <c r="A209" s="25"/>
      <c r="B209" s="123"/>
      <c r="C209" s="123"/>
      <c r="D209" s="25"/>
      <c r="E209" s="25"/>
      <c r="F209" s="132"/>
      <c r="G209" s="132"/>
    </row>
    <row r="210" spans="1:7">
      <c r="A210" s="25"/>
      <c r="B210" s="123"/>
      <c r="C210" s="123"/>
      <c r="D210" s="25"/>
      <c r="E210" s="25"/>
      <c r="F210" s="132"/>
      <c r="G210" s="132"/>
    </row>
    <row r="211" spans="1:7">
      <c r="A211" s="25"/>
      <c r="B211" s="123"/>
      <c r="C211" s="123"/>
      <c r="D211" s="25"/>
      <c r="E211" s="25"/>
      <c r="F211" s="132"/>
      <c r="G211" s="132"/>
    </row>
    <row r="212" spans="1:7">
      <c r="A212" s="25"/>
      <c r="B212" s="123"/>
      <c r="C212" s="123"/>
      <c r="D212" s="25"/>
      <c r="E212" s="25"/>
      <c r="F212" s="132"/>
      <c r="G212" s="132"/>
    </row>
    <row r="213" spans="1:7">
      <c r="A213" s="25"/>
      <c r="B213" s="123"/>
      <c r="C213" s="123"/>
      <c r="D213" s="25"/>
      <c r="E213" s="25"/>
      <c r="F213" s="132"/>
      <c r="G213" s="132"/>
    </row>
    <row r="214" spans="1:7">
      <c r="A214" s="25"/>
      <c r="B214" s="123"/>
      <c r="C214" s="123"/>
      <c r="D214" s="25"/>
      <c r="E214" s="25"/>
      <c r="F214" s="132"/>
      <c r="G214" s="132"/>
    </row>
    <row r="215" spans="1:7">
      <c r="A215" s="25"/>
      <c r="B215" s="123"/>
      <c r="C215" s="123"/>
      <c r="D215" s="25"/>
      <c r="E215" s="25"/>
      <c r="F215" s="132"/>
      <c r="G215" s="132"/>
    </row>
    <row r="216" spans="1:7">
      <c r="A216" s="25"/>
      <c r="B216" s="123"/>
      <c r="C216" s="123"/>
      <c r="D216" s="25"/>
      <c r="E216" s="25"/>
      <c r="F216" s="132"/>
      <c r="G216" s="132"/>
    </row>
    <row r="217" spans="1:7">
      <c r="A217" s="25"/>
      <c r="B217" s="123"/>
      <c r="C217" s="123"/>
      <c r="D217" s="25"/>
      <c r="E217" s="25"/>
      <c r="F217" s="132"/>
      <c r="G217" s="132"/>
    </row>
    <row r="218" spans="1:7">
      <c r="A218" s="25"/>
      <c r="B218" s="123"/>
      <c r="C218" s="123"/>
      <c r="D218" s="25"/>
      <c r="E218" s="25"/>
      <c r="F218" s="132"/>
      <c r="G218" s="132"/>
    </row>
    <row r="219" spans="1:7">
      <c r="A219" s="25"/>
      <c r="B219" s="123"/>
      <c r="C219" s="123"/>
      <c r="D219" s="25"/>
      <c r="E219" s="25"/>
      <c r="F219" s="132"/>
      <c r="G219" s="132"/>
    </row>
    <row r="220" spans="1:7">
      <c r="A220" s="25"/>
      <c r="B220" s="123"/>
      <c r="C220" s="123"/>
      <c r="D220" s="25"/>
      <c r="E220" s="25"/>
      <c r="F220" s="132"/>
      <c r="G220" s="132"/>
    </row>
    <row r="221" spans="1:7">
      <c r="A221" s="25"/>
      <c r="B221" s="123"/>
      <c r="C221" s="123"/>
      <c r="D221" s="25"/>
      <c r="E221" s="25"/>
      <c r="F221" s="132"/>
      <c r="G221" s="132"/>
    </row>
    <row r="222" spans="1:7">
      <c r="A222" s="25"/>
      <c r="B222" s="123"/>
      <c r="C222" s="123"/>
      <c r="D222" s="25"/>
      <c r="E222" s="25"/>
      <c r="F222" s="132"/>
      <c r="G222" s="132"/>
    </row>
    <row r="223" spans="1:7">
      <c r="A223" s="25"/>
      <c r="B223" s="123"/>
      <c r="C223" s="123"/>
      <c r="D223" s="25"/>
      <c r="E223" s="25"/>
      <c r="F223" s="132"/>
      <c r="G223" s="132"/>
    </row>
    <row r="224" spans="1:7">
      <c r="A224" s="25"/>
      <c r="B224" s="123"/>
      <c r="C224" s="123"/>
      <c r="D224" s="25"/>
      <c r="E224" s="25"/>
      <c r="F224" s="132"/>
      <c r="G224" s="132"/>
    </row>
    <row r="225" spans="1:7">
      <c r="A225" s="25"/>
      <c r="B225" s="123"/>
      <c r="C225" s="123"/>
      <c r="D225" s="25"/>
      <c r="E225" s="25"/>
      <c r="F225" s="132"/>
      <c r="G225" s="132"/>
    </row>
    <row r="226" spans="1:7">
      <c r="A226" s="25"/>
      <c r="B226" s="123"/>
      <c r="C226" s="123"/>
      <c r="D226" s="25"/>
      <c r="E226" s="25"/>
      <c r="F226" s="132"/>
      <c r="G226" s="132"/>
    </row>
    <row r="227" spans="1:7">
      <c r="A227" s="25"/>
      <c r="B227" s="123"/>
      <c r="C227" s="123"/>
      <c r="D227" s="25"/>
      <c r="E227" s="25"/>
      <c r="F227" s="132"/>
      <c r="G227" s="132"/>
    </row>
    <row r="228" spans="1:7">
      <c r="A228" s="25"/>
      <c r="B228" s="123"/>
      <c r="C228" s="123"/>
      <c r="D228" s="25"/>
      <c r="E228" s="25"/>
      <c r="F228" s="132"/>
      <c r="G228" s="132"/>
    </row>
    <row r="229" spans="1:7">
      <c r="A229" s="25"/>
      <c r="B229" s="123"/>
      <c r="C229" s="123"/>
      <c r="D229" s="25"/>
      <c r="E229" s="25"/>
      <c r="F229" s="132"/>
      <c r="G229" s="132"/>
    </row>
    <row r="230" spans="1:7">
      <c r="A230" s="25"/>
      <c r="B230" s="123"/>
      <c r="C230" s="123"/>
      <c r="D230" s="25"/>
      <c r="E230" s="25"/>
      <c r="F230" s="132"/>
      <c r="G230" s="132"/>
    </row>
    <row r="231" spans="1:7">
      <c r="A231" s="25"/>
      <c r="B231" s="123"/>
      <c r="C231" s="123"/>
      <c r="D231" s="25"/>
      <c r="E231" s="25"/>
      <c r="F231" s="132"/>
      <c r="G231" s="132"/>
    </row>
    <row r="232" spans="1:7">
      <c r="A232" s="25"/>
      <c r="B232" s="123"/>
      <c r="C232" s="123"/>
      <c r="D232" s="25"/>
      <c r="E232" s="25"/>
      <c r="F232" s="132"/>
      <c r="G232" s="132"/>
    </row>
    <row r="233" spans="1:7">
      <c r="A233" s="25"/>
      <c r="B233" s="123"/>
      <c r="C233" s="123"/>
      <c r="D233" s="25"/>
      <c r="E233" s="25"/>
      <c r="F233" s="132"/>
      <c r="G233" s="132"/>
    </row>
    <row r="234" spans="1:7">
      <c r="A234" s="25"/>
      <c r="B234" s="123"/>
      <c r="C234" s="123"/>
      <c r="D234" s="25"/>
      <c r="E234" s="25"/>
      <c r="F234" s="132"/>
      <c r="G234" s="132"/>
    </row>
    <row r="235" spans="1:7">
      <c r="A235" s="25"/>
      <c r="B235" s="123"/>
      <c r="C235" s="123"/>
      <c r="D235" s="25"/>
      <c r="E235" s="25"/>
      <c r="F235" s="132"/>
      <c r="G235" s="132"/>
    </row>
    <row r="236" spans="1:7">
      <c r="A236" s="25"/>
      <c r="B236" s="123"/>
      <c r="C236" s="123"/>
      <c r="D236" s="25"/>
      <c r="E236" s="25"/>
      <c r="F236" s="132"/>
      <c r="G236" s="132"/>
    </row>
    <row r="237" spans="1:7">
      <c r="A237" s="25"/>
      <c r="B237" s="123"/>
      <c r="C237" s="123"/>
      <c r="D237" s="25"/>
      <c r="E237" s="25"/>
      <c r="F237" s="132"/>
      <c r="G237" s="132"/>
    </row>
    <row r="238" spans="1:7">
      <c r="A238" s="25"/>
      <c r="B238" s="123"/>
      <c r="C238" s="123"/>
      <c r="D238" s="25"/>
      <c r="E238" s="25"/>
      <c r="F238" s="132"/>
      <c r="G238" s="132"/>
    </row>
    <row r="239" spans="1:7">
      <c r="A239" s="25"/>
      <c r="B239" s="123"/>
      <c r="C239" s="123"/>
      <c r="D239" s="25"/>
      <c r="E239" s="25"/>
      <c r="F239" s="132"/>
      <c r="G239" s="132"/>
    </row>
    <row r="240" spans="1:7">
      <c r="A240" s="25"/>
      <c r="B240" s="123"/>
      <c r="C240" s="123"/>
      <c r="D240" s="25"/>
      <c r="E240" s="25"/>
      <c r="F240" s="132"/>
      <c r="G240" s="132"/>
    </row>
    <row r="241" spans="1:7">
      <c r="A241" s="25"/>
      <c r="B241" s="123"/>
      <c r="C241" s="123"/>
      <c r="D241" s="25"/>
      <c r="E241" s="25"/>
      <c r="F241" s="132"/>
      <c r="G241" s="132"/>
    </row>
    <row r="242" spans="1:7">
      <c r="A242" s="25"/>
      <c r="B242" s="123"/>
      <c r="C242" s="123"/>
      <c r="D242" s="25"/>
      <c r="E242" s="25"/>
      <c r="F242" s="132"/>
      <c r="G242" s="132"/>
    </row>
    <row r="243" spans="1:7">
      <c r="A243" s="25"/>
      <c r="B243" s="123"/>
      <c r="C243" s="123"/>
      <c r="D243" s="25"/>
      <c r="E243" s="25"/>
      <c r="F243" s="132"/>
      <c r="G243" s="132"/>
    </row>
    <row r="244" spans="1:7">
      <c r="A244" s="25"/>
      <c r="B244" s="123"/>
      <c r="C244" s="123"/>
      <c r="D244" s="25"/>
      <c r="E244" s="25"/>
      <c r="F244" s="132"/>
      <c r="G244" s="132"/>
    </row>
    <row r="245" spans="1:7">
      <c r="A245" s="25"/>
      <c r="B245" s="123"/>
      <c r="C245" s="123"/>
      <c r="D245" s="25"/>
      <c r="E245" s="25"/>
      <c r="F245" s="132"/>
      <c r="G245" s="132"/>
    </row>
    <row r="246" spans="1:7">
      <c r="A246" s="25"/>
      <c r="B246" s="123"/>
      <c r="C246" s="123"/>
      <c r="D246" s="25"/>
      <c r="E246" s="25"/>
      <c r="F246" s="132"/>
      <c r="G246" s="132"/>
    </row>
    <row r="247" spans="1:7">
      <c r="A247" s="25"/>
      <c r="B247" s="123"/>
      <c r="C247" s="123"/>
      <c r="D247" s="25"/>
      <c r="E247" s="25"/>
      <c r="F247" s="132"/>
      <c r="G247" s="132"/>
    </row>
    <row r="248" spans="1:7">
      <c r="A248" s="25"/>
      <c r="B248" s="123"/>
      <c r="C248" s="123"/>
      <c r="D248" s="25"/>
      <c r="E248" s="25"/>
      <c r="F248" s="132"/>
      <c r="G248" s="132"/>
    </row>
    <row r="249" spans="1:7">
      <c r="A249" s="25"/>
      <c r="B249" s="123"/>
      <c r="C249" s="123"/>
      <c r="D249" s="25"/>
      <c r="E249" s="25"/>
      <c r="F249" s="132"/>
      <c r="G249" s="132"/>
    </row>
    <row r="250" spans="1:7">
      <c r="A250" s="25"/>
      <c r="B250" s="123"/>
      <c r="C250" s="123"/>
      <c r="D250" s="25"/>
      <c r="E250" s="25"/>
      <c r="F250" s="132"/>
      <c r="G250" s="132"/>
    </row>
    <row r="251" spans="1:7">
      <c r="A251" s="25"/>
      <c r="B251" s="123"/>
      <c r="C251" s="123"/>
      <c r="D251" s="25"/>
      <c r="E251" s="25"/>
      <c r="F251" s="132"/>
      <c r="G251" s="132"/>
    </row>
    <row r="252" spans="1:7">
      <c r="A252" s="25"/>
      <c r="B252" s="123"/>
      <c r="C252" s="123"/>
      <c r="D252" s="25"/>
      <c r="E252" s="25"/>
      <c r="F252" s="132"/>
      <c r="G252" s="132"/>
    </row>
    <row r="253" spans="1:7">
      <c r="A253" s="25"/>
      <c r="B253" s="123"/>
      <c r="C253" s="123"/>
      <c r="D253" s="25"/>
      <c r="E253" s="25"/>
      <c r="F253" s="132"/>
      <c r="G253" s="132"/>
    </row>
    <row r="254" spans="1:7">
      <c r="A254" s="25"/>
      <c r="B254" s="123"/>
      <c r="C254" s="123"/>
      <c r="D254" s="25"/>
      <c r="E254" s="25"/>
      <c r="F254" s="132"/>
      <c r="G254" s="132"/>
    </row>
    <row r="255" spans="1:7">
      <c r="A255" s="25"/>
      <c r="B255" s="123"/>
      <c r="C255" s="123"/>
      <c r="D255" s="25"/>
      <c r="E255" s="25"/>
      <c r="F255" s="132"/>
      <c r="G255" s="132"/>
    </row>
    <row r="256" spans="1:7">
      <c r="A256" s="25"/>
      <c r="B256" s="123"/>
      <c r="C256" s="123"/>
      <c r="D256" s="25"/>
      <c r="E256" s="25"/>
      <c r="F256" s="132"/>
      <c r="G256" s="132"/>
    </row>
    <row r="257" spans="1:7">
      <c r="A257" s="25"/>
      <c r="B257" s="123"/>
      <c r="C257" s="123"/>
      <c r="D257" s="25"/>
      <c r="E257" s="25"/>
      <c r="F257" s="132"/>
      <c r="G257" s="132"/>
    </row>
    <row r="258" spans="1:7">
      <c r="A258" s="25"/>
      <c r="B258" s="123"/>
      <c r="C258" s="123"/>
      <c r="D258" s="25"/>
      <c r="E258" s="25"/>
      <c r="F258" s="132"/>
      <c r="G258" s="132"/>
    </row>
    <row r="259" spans="1:7">
      <c r="A259" s="25"/>
      <c r="B259" s="123"/>
      <c r="C259" s="123"/>
      <c r="D259" s="25"/>
      <c r="E259" s="25"/>
      <c r="F259" s="132"/>
      <c r="G259" s="132"/>
    </row>
    <row r="260" spans="1:7">
      <c r="A260" s="25"/>
      <c r="B260" s="123"/>
      <c r="C260" s="123"/>
      <c r="D260" s="25"/>
      <c r="E260" s="25"/>
      <c r="F260" s="132"/>
      <c r="G260" s="132"/>
    </row>
    <row r="261" spans="1:7">
      <c r="A261" s="25"/>
      <c r="B261" s="123"/>
      <c r="C261" s="123"/>
      <c r="D261" s="25"/>
      <c r="E261" s="25"/>
      <c r="F261" s="132"/>
      <c r="G261" s="132"/>
    </row>
    <row r="262" spans="1:7">
      <c r="A262" s="25"/>
      <c r="B262" s="123"/>
      <c r="C262" s="123"/>
      <c r="D262" s="25"/>
      <c r="E262" s="25"/>
      <c r="F262" s="132"/>
      <c r="G262" s="132"/>
    </row>
    <row r="263" spans="1:7">
      <c r="A263" s="25"/>
      <c r="B263" s="123"/>
      <c r="C263" s="123"/>
      <c r="D263" s="25"/>
      <c r="E263" s="25"/>
      <c r="F263" s="132"/>
      <c r="G263" s="132"/>
    </row>
    <row r="264" spans="1:7">
      <c r="A264" s="25"/>
      <c r="B264" s="123"/>
      <c r="C264" s="123"/>
      <c r="D264" s="25"/>
      <c r="E264" s="25"/>
      <c r="F264" s="132"/>
      <c r="G264" s="132"/>
    </row>
    <row r="265" spans="1:7">
      <c r="A265" s="25"/>
      <c r="B265" s="123"/>
      <c r="C265" s="123"/>
      <c r="D265" s="25"/>
      <c r="E265" s="25"/>
      <c r="F265" s="132"/>
      <c r="G265" s="132"/>
    </row>
    <row r="266" spans="1:7">
      <c r="A266" s="25"/>
      <c r="B266" s="123"/>
      <c r="C266" s="123"/>
      <c r="D266" s="25"/>
      <c r="E266" s="25"/>
      <c r="F266" s="132"/>
      <c r="G266" s="132"/>
    </row>
    <row r="267" spans="1:7">
      <c r="A267" s="25"/>
      <c r="B267" s="123"/>
      <c r="C267" s="123"/>
      <c r="D267" s="25"/>
      <c r="E267" s="25"/>
      <c r="F267" s="132"/>
      <c r="G267" s="132"/>
    </row>
    <row r="268" spans="1:7">
      <c r="A268" s="25"/>
      <c r="B268" s="123"/>
      <c r="C268" s="123"/>
      <c r="D268" s="25"/>
      <c r="E268" s="25"/>
      <c r="F268" s="132"/>
      <c r="G268" s="132"/>
    </row>
    <row r="269" spans="1:7">
      <c r="A269" s="25"/>
      <c r="B269" s="123"/>
      <c r="C269" s="123"/>
      <c r="D269" s="25"/>
      <c r="E269" s="25"/>
      <c r="F269" s="132"/>
      <c r="G269" s="132"/>
    </row>
    <row r="270" spans="1:7">
      <c r="A270" s="25"/>
      <c r="B270" s="123"/>
      <c r="C270" s="123"/>
      <c r="D270" s="25"/>
      <c r="E270" s="25"/>
      <c r="F270" s="132"/>
      <c r="G270" s="132"/>
    </row>
    <row r="271" spans="1:7">
      <c r="A271" s="25"/>
      <c r="B271" s="123"/>
      <c r="C271" s="123"/>
      <c r="D271" s="25"/>
      <c r="E271" s="25"/>
      <c r="F271" s="132"/>
      <c r="G271" s="132"/>
    </row>
    <row r="272" spans="1:7">
      <c r="A272" s="25"/>
      <c r="B272" s="123"/>
      <c r="C272" s="123"/>
      <c r="D272" s="25"/>
      <c r="E272" s="25"/>
      <c r="F272" s="132"/>
      <c r="G272" s="132"/>
    </row>
    <row r="273" spans="1:7">
      <c r="A273" s="25"/>
      <c r="B273" s="123"/>
      <c r="C273" s="123"/>
      <c r="D273" s="25"/>
      <c r="E273" s="25"/>
      <c r="F273" s="132"/>
      <c r="G273" s="132"/>
    </row>
    <row r="274" spans="1:7">
      <c r="A274" s="25"/>
      <c r="B274" s="123"/>
      <c r="C274" s="123"/>
      <c r="D274" s="25"/>
      <c r="E274" s="25"/>
      <c r="F274" s="132"/>
      <c r="G274" s="132"/>
    </row>
    <row r="275" spans="1:7">
      <c r="A275" s="25"/>
      <c r="B275" s="123"/>
      <c r="C275" s="123"/>
      <c r="D275" s="25"/>
      <c r="E275" s="25"/>
      <c r="F275" s="132"/>
      <c r="G275" s="132"/>
    </row>
    <row r="276" spans="1:7">
      <c r="A276" s="25"/>
      <c r="B276" s="123"/>
      <c r="C276" s="123"/>
      <c r="D276" s="25"/>
      <c r="E276" s="25"/>
      <c r="F276" s="132"/>
      <c r="G276" s="132"/>
    </row>
    <row r="277" spans="1:7">
      <c r="A277" s="25"/>
      <c r="B277" s="123"/>
      <c r="C277" s="123"/>
      <c r="D277" s="25"/>
      <c r="E277" s="25"/>
      <c r="F277" s="132"/>
      <c r="G277" s="132"/>
    </row>
    <row r="278" spans="1:7">
      <c r="A278" s="25"/>
      <c r="B278" s="123"/>
      <c r="C278" s="123"/>
      <c r="D278" s="25"/>
      <c r="E278" s="25"/>
      <c r="F278" s="132"/>
      <c r="G278" s="132"/>
    </row>
    <row r="279" spans="1:7">
      <c r="A279" s="25"/>
      <c r="B279" s="123"/>
      <c r="C279" s="123"/>
      <c r="D279" s="25"/>
      <c r="E279" s="25"/>
      <c r="F279" s="132"/>
      <c r="G279" s="132"/>
    </row>
    <row r="280" spans="1:7">
      <c r="A280" s="25"/>
      <c r="B280" s="123"/>
      <c r="C280" s="123"/>
      <c r="D280" s="25"/>
      <c r="E280" s="25"/>
      <c r="F280" s="132"/>
      <c r="G280" s="132"/>
    </row>
    <row r="281" spans="1:7">
      <c r="A281" s="25"/>
      <c r="B281" s="123"/>
      <c r="C281" s="123"/>
      <c r="D281" s="25"/>
      <c r="E281" s="25"/>
      <c r="F281" s="132"/>
      <c r="G281" s="132"/>
    </row>
    <row r="282" spans="1:7">
      <c r="A282" s="25"/>
      <c r="B282" s="123"/>
      <c r="C282" s="123"/>
      <c r="D282" s="25"/>
      <c r="E282" s="25"/>
      <c r="F282" s="132"/>
      <c r="G282" s="132"/>
    </row>
    <row r="283" spans="1:7">
      <c r="A283" s="25"/>
      <c r="B283" s="123"/>
      <c r="C283" s="123"/>
      <c r="D283" s="25"/>
      <c r="E283" s="25"/>
      <c r="F283" s="132"/>
      <c r="G283" s="132"/>
    </row>
    <row r="284" spans="1:7">
      <c r="A284" s="25"/>
      <c r="B284" s="123"/>
      <c r="C284" s="123"/>
      <c r="D284" s="25"/>
      <c r="E284" s="25"/>
      <c r="F284" s="132"/>
      <c r="G284" s="132"/>
    </row>
    <row r="285" spans="1:7">
      <c r="A285" s="25"/>
      <c r="B285" s="123"/>
      <c r="C285" s="123"/>
      <c r="D285" s="25"/>
      <c r="E285" s="25"/>
      <c r="F285" s="132"/>
      <c r="G285" s="132"/>
    </row>
    <row r="286" spans="1:7">
      <c r="A286" s="25"/>
      <c r="B286" s="123"/>
      <c r="C286" s="123"/>
      <c r="D286" s="25"/>
      <c r="E286" s="25"/>
      <c r="F286" s="132"/>
      <c r="G286" s="132"/>
    </row>
    <row r="287" spans="1:7">
      <c r="A287" s="25"/>
      <c r="B287" s="123"/>
      <c r="C287" s="123"/>
      <c r="D287" s="25"/>
      <c r="E287" s="25"/>
      <c r="F287" s="132"/>
      <c r="G287" s="132"/>
    </row>
    <row r="288" spans="1:7">
      <c r="A288" s="25"/>
      <c r="B288" s="123"/>
      <c r="C288" s="123"/>
      <c r="D288" s="25"/>
      <c r="E288" s="25"/>
      <c r="F288" s="132"/>
      <c r="G288" s="132"/>
    </row>
    <row r="289" spans="1:7">
      <c r="A289" s="25"/>
      <c r="B289" s="123"/>
      <c r="C289" s="123"/>
      <c r="D289" s="25"/>
      <c r="E289" s="25"/>
      <c r="F289" s="132"/>
      <c r="G289" s="132"/>
    </row>
    <row r="290" spans="1:7">
      <c r="A290" s="25"/>
      <c r="B290" s="123"/>
      <c r="C290" s="123"/>
      <c r="D290" s="25"/>
      <c r="E290" s="25"/>
      <c r="F290" s="132"/>
      <c r="G290" s="132"/>
    </row>
    <row r="291" spans="1:7">
      <c r="A291" s="25"/>
      <c r="B291" s="123"/>
      <c r="C291" s="123"/>
      <c r="D291" s="25"/>
      <c r="E291" s="25"/>
      <c r="F291" s="132"/>
      <c r="G291" s="132"/>
    </row>
    <row r="292" spans="1:7">
      <c r="A292" s="25"/>
      <c r="B292" s="123"/>
      <c r="C292" s="123"/>
      <c r="D292" s="25"/>
      <c r="E292" s="25"/>
    </row>
    <row r="293" spans="1:7">
      <c r="A293" s="25"/>
      <c r="B293" s="123"/>
      <c r="C293" s="123"/>
      <c r="D293" s="25"/>
      <c r="E293" s="25"/>
    </row>
    <row r="294" spans="1:7">
      <c r="A294" s="25"/>
      <c r="B294" s="123"/>
      <c r="C294" s="123"/>
      <c r="D294" s="25"/>
      <c r="E294" s="25"/>
    </row>
    <row r="295" spans="1:7">
      <c r="A295" s="25"/>
      <c r="B295" s="123"/>
      <c r="C295" s="123"/>
      <c r="D295" s="25"/>
      <c r="E295" s="25"/>
    </row>
    <row r="296" spans="1:7">
      <c r="A296" s="25"/>
      <c r="B296" s="123"/>
      <c r="C296" s="123"/>
      <c r="D296" s="25"/>
      <c r="E296" s="25"/>
    </row>
    <row r="297" spans="1:7">
      <c r="A297" s="25"/>
      <c r="B297" s="123"/>
      <c r="C297" s="123"/>
      <c r="D297" s="25"/>
      <c r="E297" s="25"/>
    </row>
    <row r="298" spans="1:7">
      <c r="A298" s="25"/>
      <c r="B298" s="123"/>
      <c r="C298" s="123"/>
      <c r="D298" s="25"/>
      <c r="E298" s="25"/>
    </row>
    <row r="299" spans="1:7">
      <c r="A299" s="25"/>
      <c r="B299" s="123"/>
      <c r="C299" s="123"/>
      <c r="D299" s="25"/>
      <c r="E299" s="25"/>
    </row>
    <row r="300" spans="1:7">
      <c r="A300" s="25"/>
      <c r="B300" s="123"/>
      <c r="C300" s="123"/>
      <c r="D300" s="25"/>
      <c r="E300" s="25"/>
    </row>
    <row r="301" spans="1:7">
      <c r="A301" s="25"/>
      <c r="B301" s="123"/>
      <c r="C301" s="123"/>
      <c r="D301" s="25"/>
      <c r="E301" s="25"/>
    </row>
    <row r="302" spans="1:7">
      <c r="A302" s="25"/>
      <c r="B302" s="123"/>
      <c r="C302" s="123"/>
      <c r="D302" s="25"/>
      <c r="E302" s="25"/>
    </row>
    <row r="303" spans="1:7">
      <c r="D303" s="25"/>
      <c r="E303" s="25"/>
    </row>
    <row r="304" spans="1:7">
      <c r="D304" s="25"/>
      <c r="E304" s="25"/>
    </row>
    <row r="305" spans="4:5">
      <c r="D305" s="25"/>
      <c r="E305" s="25"/>
    </row>
    <row r="306" spans="4:5">
      <c r="D306" s="25"/>
      <c r="E306" s="25"/>
    </row>
    <row r="307" spans="4:5">
      <c r="D307" s="25"/>
      <c r="E307" s="25"/>
    </row>
    <row r="308" spans="4:5">
      <c r="D308" s="25"/>
      <c r="E308" s="25"/>
    </row>
    <row r="309" spans="4:5">
      <c r="D309" s="25"/>
      <c r="E309" s="25"/>
    </row>
    <row r="310" spans="4:5">
      <c r="D310" s="25"/>
      <c r="E310" s="25"/>
    </row>
    <row r="311" spans="4:5">
      <c r="D311" s="25"/>
      <c r="E311" s="25"/>
    </row>
    <row r="312" spans="4:5">
      <c r="D312" s="25"/>
      <c r="E312" s="25"/>
    </row>
    <row r="313" spans="4:5">
      <c r="D313" s="25"/>
      <c r="E313" s="25"/>
    </row>
    <row r="314" spans="4:5">
      <c r="D314" s="25"/>
      <c r="E314" s="25"/>
    </row>
    <row r="315" spans="4:5">
      <c r="D315" s="25"/>
      <c r="E315" s="25"/>
    </row>
    <row r="316" spans="4:5">
      <c r="D316" s="25"/>
      <c r="E316" s="25"/>
    </row>
    <row r="317" spans="4:5">
      <c r="D317" s="25"/>
      <c r="E317" s="25"/>
    </row>
    <row r="318" spans="4:5">
      <c r="D318" s="25"/>
      <c r="E318" s="25"/>
    </row>
    <row r="319" spans="4:5">
      <c r="D319" s="25"/>
      <c r="E319" s="25"/>
    </row>
    <row r="320" spans="4:5">
      <c r="D320" s="25"/>
      <c r="E320" s="25"/>
    </row>
    <row r="321" spans="4:5">
      <c r="D321" s="25"/>
      <c r="E321" s="25"/>
    </row>
    <row r="322" spans="4:5">
      <c r="D322" s="25"/>
      <c r="E322" s="25"/>
    </row>
    <row r="323" spans="4:5">
      <c r="D323" s="25"/>
      <c r="E323" s="25"/>
    </row>
    <row r="324" spans="4:5">
      <c r="D324" s="25"/>
      <c r="E324" s="25"/>
    </row>
    <row r="325" spans="4:5">
      <c r="D325" s="25"/>
      <c r="E325" s="25"/>
    </row>
    <row r="326" spans="4:5">
      <c r="D326" s="25"/>
      <c r="E326" s="25"/>
    </row>
    <row r="327" spans="4:5">
      <c r="D327" s="25"/>
      <c r="E327" s="25"/>
    </row>
    <row r="328" spans="4:5">
      <c r="D328" s="25"/>
      <c r="E328" s="25"/>
    </row>
    <row r="329" spans="4:5">
      <c r="D329" s="25"/>
      <c r="E329" s="25"/>
    </row>
    <row r="330" spans="4:5">
      <c r="D330" s="25"/>
      <c r="E330" s="25"/>
    </row>
    <row r="331" spans="4:5">
      <c r="D331" s="25"/>
      <c r="E331" s="25"/>
    </row>
    <row r="332" spans="4:5">
      <c r="D332" s="25"/>
      <c r="E332" s="25"/>
    </row>
    <row r="333" spans="4:5">
      <c r="D333" s="25"/>
      <c r="E333" s="25"/>
    </row>
    <row r="334" spans="4:5">
      <c r="D334" s="25"/>
      <c r="E334" s="25"/>
    </row>
    <row r="335" spans="4:5">
      <c r="D335" s="25"/>
      <c r="E335" s="25"/>
    </row>
    <row r="336" spans="4:5">
      <c r="D336" s="25"/>
      <c r="E336" s="25"/>
    </row>
    <row r="337" spans="4:5">
      <c r="D337" s="25"/>
      <c r="E337" s="25"/>
    </row>
    <row r="338" spans="4:5">
      <c r="D338" s="25"/>
      <c r="E338" s="25"/>
    </row>
    <row r="339" spans="4:5">
      <c r="D339" s="25"/>
      <c r="E339" s="25"/>
    </row>
    <row r="340" spans="4:5">
      <c r="D340" s="25"/>
      <c r="E340" s="25"/>
    </row>
    <row r="341" spans="4:5">
      <c r="D341" s="25"/>
      <c r="E341" s="25"/>
    </row>
    <row r="342" spans="4:5">
      <c r="D342" s="25"/>
      <c r="E342" s="25"/>
    </row>
    <row r="343" spans="4:5">
      <c r="D343" s="25"/>
      <c r="E343" s="25"/>
    </row>
    <row r="344" spans="4:5">
      <c r="D344" s="25"/>
      <c r="E344" s="25"/>
    </row>
    <row r="345" spans="4:5">
      <c r="D345" s="25"/>
      <c r="E345" s="25"/>
    </row>
    <row r="346" spans="4:5">
      <c r="D346" s="25"/>
      <c r="E346" s="25"/>
    </row>
    <row r="347" spans="4:5">
      <c r="D347" s="25"/>
      <c r="E347" s="25"/>
    </row>
  </sheetData>
  <mergeCells count="101">
    <mergeCell ref="B167:F167"/>
    <mergeCell ref="B168:F168"/>
    <mergeCell ref="B169:F169"/>
    <mergeCell ref="B170:F170"/>
    <mergeCell ref="B93:C93"/>
    <mergeCell ref="B94:C94"/>
    <mergeCell ref="B95:C95"/>
    <mergeCell ref="B157:G157"/>
    <mergeCell ref="B161:C161"/>
    <mergeCell ref="B163:C163"/>
    <mergeCell ref="B164:C164"/>
    <mergeCell ref="B165:E165"/>
    <mergeCell ref="B118:C118"/>
    <mergeCell ref="B121:C121"/>
    <mergeCell ref="B122:G122"/>
    <mergeCell ref="B125:C125"/>
    <mergeCell ref="B146:B149"/>
    <mergeCell ref="A146:A149"/>
    <mergeCell ref="B150:B153"/>
    <mergeCell ref="A150:A153"/>
    <mergeCell ref="B154:B155"/>
    <mergeCell ref="A154:A155"/>
    <mergeCell ref="A27:A33"/>
    <mergeCell ref="B26:G26"/>
    <mergeCell ref="B34:G34"/>
    <mergeCell ref="B54:G54"/>
    <mergeCell ref="B80:C80"/>
    <mergeCell ref="B78:B79"/>
    <mergeCell ref="A78:A79"/>
    <mergeCell ref="B77:C77"/>
    <mergeCell ref="B76:C76"/>
    <mergeCell ref="B63:B66"/>
    <mergeCell ref="A63:A66"/>
    <mergeCell ref="B67:B70"/>
    <mergeCell ref="A67:A70"/>
    <mergeCell ref="B72:B74"/>
    <mergeCell ref="A72:A74"/>
    <mergeCell ref="A35:A36"/>
    <mergeCell ref="B126:C126"/>
    <mergeCell ref="B101:G101"/>
    <mergeCell ref="B142:B145"/>
    <mergeCell ref="A142:A145"/>
    <mergeCell ref="B127:C127"/>
    <mergeCell ref="B136:B138"/>
    <mergeCell ref="A136:A138"/>
    <mergeCell ref="B139:C139"/>
    <mergeCell ref="B140:C140"/>
    <mergeCell ref="B141:G141"/>
    <mergeCell ref="B130:G130"/>
    <mergeCell ref="A106:A107"/>
    <mergeCell ref="B108:B109"/>
    <mergeCell ref="A108:A109"/>
    <mergeCell ref="B116:B117"/>
    <mergeCell ref="A116:A117"/>
    <mergeCell ref="B115:C115"/>
    <mergeCell ref="B114:C114"/>
    <mergeCell ref="A119:A120"/>
    <mergeCell ref="B131:B134"/>
    <mergeCell ref="A131:A134"/>
    <mergeCell ref="B110:C110"/>
    <mergeCell ref="B113:C113"/>
    <mergeCell ref="B119:B120"/>
    <mergeCell ref="B106:B107"/>
    <mergeCell ref="A104:A105"/>
    <mergeCell ref="B81:C81"/>
    <mergeCell ref="B82:C82"/>
    <mergeCell ref="B83:C83"/>
    <mergeCell ref="B85:C85"/>
    <mergeCell ref="B86:E86"/>
    <mergeCell ref="B87:G87"/>
    <mergeCell ref="B97:C97"/>
    <mergeCell ref="B98:E98"/>
    <mergeCell ref="B99:G99"/>
    <mergeCell ref="B100:G100"/>
    <mergeCell ref="B102:C102"/>
    <mergeCell ref="B103:G103"/>
    <mergeCell ref="B104:B105"/>
    <mergeCell ref="B88:C88"/>
    <mergeCell ref="B89:C89"/>
    <mergeCell ref="B90:C90"/>
    <mergeCell ref="B91:C91"/>
    <mergeCell ref="B92:C92"/>
    <mergeCell ref="B24:C24"/>
    <mergeCell ref="B25:C25"/>
    <mergeCell ref="B27:B33"/>
    <mergeCell ref="B37:B53"/>
    <mergeCell ref="B35:B36"/>
    <mergeCell ref="A37:A53"/>
    <mergeCell ref="B55:B58"/>
    <mergeCell ref="A55:A58"/>
    <mergeCell ref="B59:B61"/>
    <mergeCell ref="A59:A61"/>
    <mergeCell ref="A9:H9"/>
    <mergeCell ref="B11:C11"/>
    <mergeCell ref="A16:A17"/>
    <mergeCell ref="B16:B17"/>
    <mergeCell ref="B18:B19"/>
    <mergeCell ref="B12:G12"/>
    <mergeCell ref="B13:G13"/>
    <mergeCell ref="B15:G15"/>
    <mergeCell ref="A18:A19"/>
  </mergeCells>
  <pageMargins left="0.7" right="0.7"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Normal="100" workbookViewId="0">
      <selection activeCell="B15" sqref="B15:G15"/>
    </sheetView>
  </sheetViews>
  <sheetFormatPr defaultRowHeight="15"/>
  <cols>
    <col min="2" max="2" width="53.28515625" customWidth="1"/>
    <col min="3" max="3" width="41" customWidth="1"/>
    <col min="4" max="4" width="24.5703125" customWidth="1"/>
    <col min="5" max="5" width="18.28515625" customWidth="1"/>
    <col min="6" max="6" width="27.140625" customWidth="1"/>
    <col min="7" max="7" width="24" customWidth="1"/>
  </cols>
  <sheetData>
    <row r="1" spans="1:8">
      <c r="A1" s="1" t="s">
        <v>20</v>
      </c>
      <c r="B1" s="1"/>
      <c r="C1" s="1"/>
      <c r="D1" s="1" t="s">
        <v>1</v>
      </c>
      <c r="E1" s="1"/>
      <c r="F1" s="1"/>
      <c r="G1" s="2"/>
      <c r="H1" s="2"/>
    </row>
    <row r="2" spans="1:8">
      <c r="A2" s="3" t="s">
        <v>21</v>
      </c>
      <c r="B2" s="4"/>
      <c r="C2" s="4"/>
      <c r="D2" s="11"/>
      <c r="E2" s="11"/>
      <c r="F2" s="11"/>
      <c r="G2" s="11"/>
      <c r="H2" s="5"/>
    </row>
    <row r="3" spans="1:8">
      <c r="A3" s="3" t="s">
        <v>22</v>
      </c>
      <c r="B3" s="4"/>
      <c r="C3" s="4"/>
      <c r="D3" s="11"/>
      <c r="E3" s="11"/>
      <c r="F3" s="11"/>
      <c r="G3" s="11"/>
      <c r="H3" s="5"/>
    </row>
    <row r="4" spans="1:8">
      <c r="A4" s="3" t="s">
        <v>23</v>
      </c>
      <c r="B4" s="4"/>
      <c r="C4" s="4"/>
      <c r="D4" s="11"/>
      <c r="E4" s="11"/>
      <c r="F4" s="11"/>
      <c r="G4" s="11"/>
      <c r="H4" s="5"/>
    </row>
    <row r="5" spans="1:8">
      <c r="A5" s="3" t="s">
        <v>24</v>
      </c>
      <c r="B5" s="4"/>
      <c r="C5" s="4"/>
      <c r="D5" s="11"/>
      <c r="E5" s="11"/>
      <c r="F5" s="11"/>
      <c r="G5" s="11"/>
      <c r="H5" s="5"/>
    </row>
    <row r="6" spans="1:8">
      <c r="A6" s="3" t="s">
        <v>25</v>
      </c>
      <c r="B6" s="4"/>
      <c r="C6" s="4"/>
      <c r="D6" s="11"/>
      <c r="E6" s="11"/>
      <c r="F6" s="11"/>
      <c r="G6" s="11"/>
      <c r="H6" s="5"/>
    </row>
    <row r="7" spans="1:8">
      <c r="A7" s="6" t="s">
        <v>26</v>
      </c>
      <c r="B7" s="4"/>
      <c r="C7" s="4"/>
      <c r="D7" s="11"/>
      <c r="E7" s="11"/>
      <c r="F7" s="11"/>
      <c r="G7" s="11"/>
      <c r="H7" s="5"/>
    </row>
    <row r="8" spans="1:8">
      <c r="A8" s="7"/>
      <c r="B8" s="8"/>
      <c r="C8" s="8"/>
      <c r="D8" s="4"/>
      <c r="E8" s="4"/>
      <c r="F8" s="4"/>
      <c r="G8" s="4"/>
      <c r="H8" s="5"/>
    </row>
    <row r="9" spans="1:8">
      <c r="A9" s="407" t="s">
        <v>1360</v>
      </c>
      <c r="B9" s="407"/>
      <c r="C9" s="407"/>
      <c r="D9" s="407"/>
      <c r="E9" s="407"/>
      <c r="F9" s="407"/>
      <c r="G9" s="407"/>
      <c r="H9" s="407"/>
    </row>
    <row r="10" spans="1:8" ht="15.75" thickBot="1"/>
    <row r="11" spans="1:8" ht="15.75">
      <c r="A11" s="13" t="s">
        <v>2</v>
      </c>
      <c r="B11" s="492" t="s">
        <v>3</v>
      </c>
      <c r="C11" s="492"/>
      <c r="D11" s="15" t="s">
        <v>4</v>
      </c>
      <c r="E11" s="15" t="s">
        <v>5</v>
      </c>
      <c r="F11" s="16" t="s">
        <v>6</v>
      </c>
      <c r="G11" s="17" t="s">
        <v>7</v>
      </c>
    </row>
    <row r="12" spans="1:8" ht="16.5">
      <c r="A12" s="162" t="s">
        <v>8</v>
      </c>
      <c r="B12" s="488" t="s">
        <v>65</v>
      </c>
      <c r="C12" s="488"/>
      <c r="D12" s="488"/>
      <c r="E12" s="488"/>
      <c r="F12" s="488"/>
      <c r="G12" s="489"/>
    </row>
    <row r="13" spans="1:8" ht="33" customHeight="1">
      <c r="A13" s="163" t="s">
        <v>9</v>
      </c>
      <c r="B13" s="493" t="s">
        <v>581</v>
      </c>
      <c r="C13" s="493"/>
      <c r="D13" s="493"/>
      <c r="E13" s="493"/>
      <c r="F13" s="493"/>
      <c r="G13" s="494"/>
    </row>
    <row r="14" spans="1:8" ht="165">
      <c r="A14" s="153"/>
      <c r="B14" s="160" t="s">
        <v>582</v>
      </c>
      <c r="C14" s="160" t="s">
        <v>583</v>
      </c>
      <c r="D14" s="161" t="s">
        <v>129</v>
      </c>
      <c r="E14" s="161">
        <v>264</v>
      </c>
      <c r="F14" s="303"/>
      <c r="G14" s="304">
        <f>F14*E14</f>
        <v>0</v>
      </c>
    </row>
    <row r="15" spans="1:8" ht="30" customHeight="1">
      <c r="A15" s="163" t="s">
        <v>11</v>
      </c>
      <c r="B15" s="490" t="s">
        <v>584</v>
      </c>
      <c r="C15" s="490"/>
      <c r="D15" s="490"/>
      <c r="E15" s="490"/>
      <c r="F15" s="490"/>
      <c r="G15" s="491"/>
    </row>
    <row r="16" spans="1:8" ht="214.5">
      <c r="A16" s="153"/>
      <c r="B16" s="160" t="s">
        <v>585</v>
      </c>
      <c r="C16" s="160" t="s">
        <v>586</v>
      </c>
      <c r="D16" s="161" t="s">
        <v>67</v>
      </c>
      <c r="E16" s="161">
        <v>1</v>
      </c>
      <c r="F16" s="303"/>
      <c r="G16" s="304">
        <f>F16*E16</f>
        <v>0</v>
      </c>
    </row>
    <row r="17" spans="1:7" ht="30" customHeight="1">
      <c r="A17" s="154"/>
      <c r="B17" s="409" t="s">
        <v>12</v>
      </c>
      <c r="C17" s="409"/>
      <c r="D17" s="409"/>
      <c r="E17" s="409"/>
      <c r="F17" s="310">
        <f>F16+F14</f>
        <v>0</v>
      </c>
      <c r="G17" s="311">
        <f>G16+G14</f>
        <v>0</v>
      </c>
    </row>
    <row r="18" spans="1:7" ht="30" customHeight="1">
      <c r="A18" s="162" t="s">
        <v>13</v>
      </c>
      <c r="B18" s="488" t="s">
        <v>69</v>
      </c>
      <c r="C18" s="488"/>
      <c r="D18" s="488"/>
      <c r="E18" s="488"/>
      <c r="F18" s="488"/>
      <c r="G18" s="489"/>
    </row>
    <row r="19" spans="1:7" ht="30" customHeight="1">
      <c r="A19" s="163" t="s">
        <v>14</v>
      </c>
      <c r="B19" s="495" t="s">
        <v>587</v>
      </c>
      <c r="C19" s="496"/>
      <c r="D19" s="496"/>
      <c r="E19" s="496"/>
      <c r="F19" s="496"/>
      <c r="G19" s="497"/>
    </row>
    <row r="20" spans="1:7" ht="66">
      <c r="A20" s="153"/>
      <c r="B20" s="160" t="s">
        <v>588</v>
      </c>
      <c r="C20" s="160" t="s">
        <v>589</v>
      </c>
      <c r="D20" s="161" t="s">
        <v>590</v>
      </c>
      <c r="E20" s="161">
        <v>149</v>
      </c>
      <c r="F20" s="303"/>
      <c r="G20" s="304">
        <f>F20*E20</f>
        <v>0</v>
      </c>
    </row>
    <row r="21" spans="1:7" ht="30" customHeight="1">
      <c r="A21" s="163" t="s">
        <v>15</v>
      </c>
      <c r="B21" s="490" t="s">
        <v>591</v>
      </c>
      <c r="C21" s="490"/>
      <c r="D21" s="490"/>
      <c r="E21" s="490"/>
      <c r="F21" s="490"/>
      <c r="G21" s="491"/>
    </row>
    <row r="22" spans="1:7" ht="132">
      <c r="A22" s="153"/>
      <c r="B22" s="160" t="s">
        <v>592</v>
      </c>
      <c r="C22" s="160" t="s">
        <v>593</v>
      </c>
      <c r="D22" s="161" t="s">
        <v>590</v>
      </c>
      <c r="E22" s="161">
        <v>330</v>
      </c>
      <c r="F22" s="303"/>
      <c r="G22" s="304">
        <f>F22*E22</f>
        <v>0</v>
      </c>
    </row>
    <row r="23" spans="1:7" ht="30" customHeight="1">
      <c r="A23" s="163" t="s">
        <v>16</v>
      </c>
      <c r="B23" s="490" t="s">
        <v>594</v>
      </c>
      <c r="C23" s="490"/>
      <c r="D23" s="490"/>
      <c r="E23" s="490"/>
      <c r="F23" s="490"/>
      <c r="G23" s="491"/>
    </row>
    <row r="24" spans="1:7" ht="198">
      <c r="A24" s="153"/>
      <c r="B24" s="160" t="s">
        <v>595</v>
      </c>
      <c r="C24" s="160" t="s">
        <v>596</v>
      </c>
      <c r="D24" s="161" t="s">
        <v>590</v>
      </c>
      <c r="E24" s="161">
        <v>4</v>
      </c>
      <c r="F24" s="303"/>
      <c r="G24" s="304">
        <f>F24*E24</f>
        <v>0</v>
      </c>
    </row>
    <row r="25" spans="1:7" ht="33" customHeight="1">
      <c r="A25" s="163" t="s">
        <v>17</v>
      </c>
      <c r="B25" s="493" t="s">
        <v>597</v>
      </c>
      <c r="C25" s="493"/>
      <c r="D25" s="493"/>
      <c r="E25" s="493"/>
      <c r="F25" s="493"/>
      <c r="G25" s="494"/>
    </row>
    <row r="26" spans="1:7" ht="132">
      <c r="A26" s="153"/>
      <c r="B26" s="150" t="s">
        <v>598</v>
      </c>
      <c r="C26" s="164" t="s">
        <v>599</v>
      </c>
      <c r="D26" s="161" t="s">
        <v>590</v>
      </c>
      <c r="E26" s="161">
        <v>48</v>
      </c>
      <c r="F26" s="303"/>
      <c r="G26" s="304">
        <f>F26*E26</f>
        <v>0</v>
      </c>
    </row>
    <row r="27" spans="1:7" ht="30" customHeight="1">
      <c r="A27" s="163" t="s">
        <v>18</v>
      </c>
      <c r="B27" s="495" t="s">
        <v>600</v>
      </c>
      <c r="C27" s="496"/>
      <c r="D27" s="496"/>
      <c r="E27" s="496"/>
      <c r="F27" s="496"/>
      <c r="G27" s="497"/>
    </row>
    <row r="28" spans="1:7" ht="214.5">
      <c r="A28" s="153"/>
      <c r="B28" s="160" t="s">
        <v>601</v>
      </c>
      <c r="C28" s="160" t="s">
        <v>602</v>
      </c>
      <c r="D28" s="161" t="s">
        <v>603</v>
      </c>
      <c r="E28" s="161">
        <v>684</v>
      </c>
      <c r="F28" s="303"/>
      <c r="G28" s="304">
        <f>F28*E28</f>
        <v>0</v>
      </c>
    </row>
    <row r="29" spans="1:7" ht="30" customHeight="1">
      <c r="A29" s="163" t="s">
        <v>19</v>
      </c>
      <c r="B29" s="490" t="s">
        <v>604</v>
      </c>
      <c r="C29" s="490"/>
      <c r="D29" s="490"/>
      <c r="E29" s="490"/>
      <c r="F29" s="490"/>
      <c r="G29" s="491"/>
    </row>
    <row r="30" spans="1:7" ht="165">
      <c r="A30" s="153"/>
      <c r="B30" s="160" t="s">
        <v>605</v>
      </c>
      <c r="C30" s="160" t="s">
        <v>606</v>
      </c>
      <c r="D30" s="161" t="s">
        <v>590</v>
      </c>
      <c r="E30" s="161">
        <v>317</v>
      </c>
      <c r="F30" s="303"/>
      <c r="G30" s="304">
        <f>F30*E30</f>
        <v>0</v>
      </c>
    </row>
    <row r="31" spans="1:7" ht="30" customHeight="1">
      <c r="A31" s="163" t="s">
        <v>80</v>
      </c>
      <c r="B31" s="490" t="s">
        <v>607</v>
      </c>
      <c r="C31" s="490"/>
      <c r="D31" s="490"/>
      <c r="E31" s="490"/>
      <c r="F31" s="490"/>
      <c r="G31" s="491"/>
    </row>
    <row r="32" spans="1:7" ht="214.5">
      <c r="A32" s="153"/>
      <c r="B32" s="160" t="s">
        <v>608</v>
      </c>
      <c r="C32" s="160" t="s">
        <v>609</v>
      </c>
      <c r="D32" s="161" t="s">
        <v>603</v>
      </c>
      <c r="E32" s="161">
        <v>684</v>
      </c>
      <c r="F32" s="303"/>
      <c r="G32" s="304">
        <f>F32*E32</f>
        <v>0</v>
      </c>
    </row>
    <row r="33" spans="1:7" ht="33" customHeight="1">
      <c r="A33" s="163" t="s">
        <v>473</v>
      </c>
      <c r="B33" s="493" t="s">
        <v>610</v>
      </c>
      <c r="C33" s="493"/>
      <c r="D33" s="493"/>
      <c r="E33" s="493"/>
      <c r="F33" s="493"/>
      <c r="G33" s="494"/>
    </row>
    <row r="34" spans="1:7" ht="231">
      <c r="A34" s="153"/>
      <c r="B34" s="150" t="s">
        <v>611</v>
      </c>
      <c r="C34" s="160" t="s">
        <v>612</v>
      </c>
      <c r="D34" s="161" t="s">
        <v>603</v>
      </c>
      <c r="E34" s="161">
        <v>484</v>
      </c>
      <c r="F34" s="303"/>
      <c r="G34" s="304">
        <f>F34*E34</f>
        <v>0</v>
      </c>
    </row>
    <row r="35" spans="1:7" ht="33" customHeight="1">
      <c r="A35" s="163" t="s">
        <v>475</v>
      </c>
      <c r="B35" s="493" t="s">
        <v>613</v>
      </c>
      <c r="C35" s="493"/>
      <c r="D35" s="493"/>
      <c r="E35" s="493"/>
      <c r="F35" s="493"/>
      <c r="G35" s="494"/>
    </row>
    <row r="36" spans="1:7" ht="115.5">
      <c r="A36" s="153"/>
      <c r="B36" s="164" t="s">
        <v>614</v>
      </c>
      <c r="C36" s="148" t="s">
        <v>615</v>
      </c>
      <c r="D36" s="161" t="s">
        <v>590</v>
      </c>
      <c r="E36" s="161">
        <v>301</v>
      </c>
      <c r="F36" s="303"/>
      <c r="G36" s="304">
        <f>F36*E36</f>
        <v>0</v>
      </c>
    </row>
    <row r="37" spans="1:7" ht="30" customHeight="1">
      <c r="A37" s="163" t="s">
        <v>478</v>
      </c>
      <c r="B37" s="490" t="s">
        <v>616</v>
      </c>
      <c r="C37" s="490"/>
      <c r="D37" s="490"/>
      <c r="E37" s="490"/>
      <c r="F37" s="490"/>
      <c r="G37" s="491"/>
    </row>
    <row r="38" spans="1:7" ht="30" customHeight="1">
      <c r="A38" s="506"/>
      <c r="B38" s="493" t="s">
        <v>617</v>
      </c>
      <c r="C38" s="165" t="s">
        <v>618</v>
      </c>
      <c r="D38" s="161" t="s">
        <v>590</v>
      </c>
      <c r="E38" s="161">
        <v>7.8</v>
      </c>
      <c r="F38" s="312"/>
      <c r="G38" s="313">
        <f>F38*E38</f>
        <v>0</v>
      </c>
    </row>
    <row r="39" spans="1:7" ht="30" customHeight="1">
      <c r="A39" s="507"/>
      <c r="B39" s="493"/>
      <c r="C39" s="165" t="s">
        <v>619</v>
      </c>
      <c r="D39" s="161" t="s">
        <v>590</v>
      </c>
      <c r="E39" s="161">
        <v>1.56</v>
      </c>
      <c r="F39" s="312"/>
      <c r="G39" s="313">
        <f t="shared" ref="G39:G41" si="0">F39*E39</f>
        <v>0</v>
      </c>
    </row>
    <row r="40" spans="1:7" ht="29.25" customHeight="1">
      <c r="A40" s="507"/>
      <c r="B40" s="493"/>
      <c r="C40" s="165" t="s">
        <v>620</v>
      </c>
      <c r="D40" s="161" t="s">
        <v>129</v>
      </c>
      <c r="E40" s="161">
        <v>52</v>
      </c>
      <c r="F40" s="312"/>
      <c r="G40" s="313">
        <f t="shared" si="0"/>
        <v>0</v>
      </c>
    </row>
    <row r="41" spans="1:7" ht="40.5" customHeight="1">
      <c r="A41" s="508"/>
      <c r="B41" s="493"/>
      <c r="C41" s="160" t="s">
        <v>621</v>
      </c>
      <c r="D41" s="161" t="s">
        <v>590</v>
      </c>
      <c r="E41" s="161">
        <v>5.75</v>
      </c>
      <c r="F41" s="312"/>
      <c r="G41" s="313">
        <f t="shared" si="0"/>
        <v>0</v>
      </c>
    </row>
    <row r="42" spans="1:7" ht="30" customHeight="1">
      <c r="A42" s="163" t="s">
        <v>622</v>
      </c>
      <c r="B42" s="495" t="s">
        <v>623</v>
      </c>
      <c r="C42" s="496"/>
      <c r="D42" s="496"/>
      <c r="E42" s="496"/>
      <c r="F42" s="496"/>
      <c r="G42" s="497"/>
    </row>
    <row r="43" spans="1:7" ht="48.75" customHeight="1">
      <c r="A43" s="506"/>
      <c r="B43" s="493" t="s">
        <v>624</v>
      </c>
      <c r="C43" s="160" t="s">
        <v>625</v>
      </c>
      <c r="D43" s="161" t="s">
        <v>590</v>
      </c>
      <c r="E43" s="161">
        <v>6.8</v>
      </c>
      <c r="F43" s="303"/>
      <c r="G43" s="304">
        <f>F43*E43</f>
        <v>0</v>
      </c>
    </row>
    <row r="44" spans="1:7" ht="55.5" customHeight="1">
      <c r="A44" s="507"/>
      <c r="B44" s="493"/>
      <c r="C44" s="160" t="s">
        <v>626</v>
      </c>
      <c r="D44" s="161" t="s">
        <v>603</v>
      </c>
      <c r="E44" s="161">
        <v>51</v>
      </c>
      <c r="F44" s="303"/>
      <c r="G44" s="304">
        <f t="shared" ref="G44:G46" si="1">F44*E44</f>
        <v>0</v>
      </c>
    </row>
    <row r="45" spans="1:7" ht="46.5" customHeight="1">
      <c r="A45" s="507"/>
      <c r="B45" s="493"/>
      <c r="C45" s="165" t="s">
        <v>627</v>
      </c>
      <c r="D45" s="161" t="s">
        <v>129</v>
      </c>
      <c r="E45" s="161">
        <v>17</v>
      </c>
      <c r="F45" s="303"/>
      <c r="G45" s="304">
        <f t="shared" si="1"/>
        <v>0</v>
      </c>
    </row>
    <row r="46" spans="1:7" ht="33">
      <c r="A46" s="508"/>
      <c r="B46" s="493"/>
      <c r="C46" s="160" t="s">
        <v>628</v>
      </c>
      <c r="D46" s="161" t="s">
        <v>590</v>
      </c>
      <c r="E46" s="161">
        <v>6.5</v>
      </c>
      <c r="F46" s="303"/>
      <c r="G46" s="304">
        <f t="shared" si="1"/>
        <v>0</v>
      </c>
    </row>
    <row r="47" spans="1:7" ht="30" customHeight="1">
      <c r="A47" s="155"/>
      <c r="B47" s="384" t="s">
        <v>12</v>
      </c>
      <c r="C47" s="384"/>
      <c r="D47" s="384"/>
      <c r="E47" s="384"/>
      <c r="F47" s="310"/>
      <c r="G47" s="314">
        <f>SUM(G43:G46,G38:G41,G36,G34,G32,G30,G28,G26,G24,G22,G20)</f>
        <v>0</v>
      </c>
    </row>
    <row r="48" spans="1:7" ht="30" customHeight="1">
      <c r="A48" s="166" t="s">
        <v>81</v>
      </c>
      <c r="B48" s="488" t="s">
        <v>629</v>
      </c>
      <c r="C48" s="488"/>
      <c r="D48" s="488"/>
      <c r="E48" s="488"/>
      <c r="F48" s="488"/>
      <c r="G48" s="489"/>
    </row>
    <row r="49" spans="1:7" ht="30" customHeight="1">
      <c r="A49" s="153" t="s">
        <v>28</v>
      </c>
      <c r="B49" s="495" t="s">
        <v>630</v>
      </c>
      <c r="C49" s="496"/>
      <c r="D49" s="496"/>
      <c r="E49" s="496"/>
      <c r="F49" s="496"/>
      <c r="G49" s="497"/>
    </row>
    <row r="50" spans="1:7" ht="148.5">
      <c r="A50" s="153"/>
      <c r="B50" s="164" t="s">
        <v>631</v>
      </c>
      <c r="C50" s="160" t="s">
        <v>632</v>
      </c>
      <c r="D50" s="161" t="s">
        <v>603</v>
      </c>
      <c r="E50" s="161">
        <v>570</v>
      </c>
      <c r="F50" s="303"/>
      <c r="G50" s="304">
        <f>F50*E50</f>
        <v>0</v>
      </c>
    </row>
    <row r="51" spans="1:7" ht="33" customHeight="1">
      <c r="A51" s="152" t="s">
        <v>29</v>
      </c>
      <c r="B51" s="500" t="s">
        <v>633</v>
      </c>
      <c r="C51" s="501"/>
      <c r="D51" s="501"/>
      <c r="E51" s="501"/>
      <c r="F51" s="501"/>
      <c r="G51" s="502"/>
    </row>
    <row r="52" spans="1:7" ht="99">
      <c r="A52" s="152"/>
      <c r="B52" s="164" t="s">
        <v>634</v>
      </c>
      <c r="C52" s="160" t="s">
        <v>635</v>
      </c>
      <c r="D52" s="161" t="s">
        <v>603</v>
      </c>
      <c r="E52" s="161">
        <v>570</v>
      </c>
      <c r="F52" s="303"/>
      <c r="G52" s="304">
        <f>F52*E52</f>
        <v>0</v>
      </c>
    </row>
    <row r="53" spans="1:7" ht="33" customHeight="1">
      <c r="A53" s="152" t="s">
        <v>636</v>
      </c>
      <c r="B53" s="500" t="s">
        <v>637</v>
      </c>
      <c r="C53" s="501"/>
      <c r="D53" s="501"/>
      <c r="E53" s="501"/>
      <c r="F53" s="501"/>
      <c r="G53" s="502"/>
    </row>
    <row r="54" spans="1:7" ht="165">
      <c r="A54" s="153"/>
      <c r="B54" s="164" t="s">
        <v>638</v>
      </c>
      <c r="C54" s="160" t="s">
        <v>632</v>
      </c>
      <c r="D54" s="161" t="s">
        <v>603</v>
      </c>
      <c r="E54" s="161">
        <v>570</v>
      </c>
      <c r="F54" s="303"/>
      <c r="G54" s="304">
        <f>F54*E54</f>
        <v>0</v>
      </c>
    </row>
    <row r="55" spans="1:7" ht="33" customHeight="1">
      <c r="A55" s="152" t="s">
        <v>90</v>
      </c>
      <c r="B55" s="493" t="s">
        <v>639</v>
      </c>
      <c r="C55" s="493"/>
      <c r="D55" s="493"/>
      <c r="E55" s="493"/>
      <c r="F55" s="493"/>
      <c r="G55" s="494"/>
    </row>
    <row r="56" spans="1:7" ht="33">
      <c r="A56" s="153"/>
      <c r="B56" s="160" t="s">
        <v>640</v>
      </c>
      <c r="C56" s="165" t="s">
        <v>641</v>
      </c>
      <c r="D56" s="161" t="s">
        <v>129</v>
      </c>
      <c r="E56" s="161">
        <v>16</v>
      </c>
      <c r="F56" s="303"/>
      <c r="G56" s="304">
        <f>F56*E56</f>
        <v>0</v>
      </c>
    </row>
    <row r="57" spans="1:7" ht="30" customHeight="1">
      <c r="A57" s="156"/>
      <c r="B57" s="503" t="s">
        <v>12</v>
      </c>
      <c r="C57" s="504"/>
      <c r="D57" s="504"/>
      <c r="E57" s="505"/>
      <c r="F57" s="310">
        <f>F56+F54+F52+F50</f>
        <v>0</v>
      </c>
      <c r="G57" s="315">
        <f>G56+G54+G52+G50</f>
        <v>0</v>
      </c>
    </row>
    <row r="58" spans="1:7" ht="30" customHeight="1">
      <c r="A58" s="167" t="s">
        <v>107</v>
      </c>
      <c r="B58" s="516" t="s">
        <v>82</v>
      </c>
      <c r="C58" s="517"/>
      <c r="D58" s="517"/>
      <c r="E58" s="517"/>
      <c r="F58" s="517"/>
      <c r="G58" s="518"/>
    </row>
    <row r="59" spans="1:7" ht="30" customHeight="1">
      <c r="A59" s="163" t="s">
        <v>31</v>
      </c>
      <c r="B59" s="495" t="s">
        <v>642</v>
      </c>
      <c r="C59" s="496"/>
      <c r="D59" s="496"/>
      <c r="E59" s="496"/>
      <c r="F59" s="496"/>
      <c r="G59" s="497"/>
    </row>
    <row r="60" spans="1:7" ht="65.25" customHeight="1">
      <c r="A60" s="514"/>
      <c r="B60" s="493" t="s">
        <v>643</v>
      </c>
      <c r="C60" s="168" t="s">
        <v>644</v>
      </c>
      <c r="D60" s="161" t="s">
        <v>590</v>
      </c>
      <c r="E60" s="161">
        <v>4</v>
      </c>
      <c r="F60" s="303"/>
      <c r="G60" s="304">
        <f>F60*E60</f>
        <v>0</v>
      </c>
    </row>
    <row r="61" spans="1:7" ht="60.75" customHeight="1">
      <c r="A61" s="515"/>
      <c r="B61" s="493"/>
      <c r="C61" s="168" t="s">
        <v>645</v>
      </c>
      <c r="D61" s="161" t="s">
        <v>105</v>
      </c>
      <c r="E61" s="161">
        <v>280</v>
      </c>
      <c r="F61" s="303"/>
      <c r="G61" s="304">
        <f>F61*E61</f>
        <v>0</v>
      </c>
    </row>
    <row r="62" spans="1:7" ht="30" customHeight="1">
      <c r="A62" s="157"/>
      <c r="B62" s="523" t="s">
        <v>12</v>
      </c>
      <c r="C62" s="524"/>
      <c r="D62" s="524"/>
      <c r="E62" s="525"/>
      <c r="F62" s="311">
        <f>F61+F60</f>
        <v>0</v>
      </c>
      <c r="G62" s="311">
        <f>G61+G60</f>
        <v>0</v>
      </c>
    </row>
    <row r="63" spans="1:7" ht="30" customHeight="1">
      <c r="A63" s="169" t="s">
        <v>130</v>
      </c>
      <c r="B63" s="520" t="s">
        <v>646</v>
      </c>
      <c r="C63" s="521"/>
      <c r="D63" s="521"/>
      <c r="E63" s="521"/>
      <c r="F63" s="521"/>
      <c r="G63" s="522"/>
    </row>
    <row r="64" spans="1:7" ht="30" customHeight="1">
      <c r="A64" s="163" t="s">
        <v>33</v>
      </c>
      <c r="B64" s="495" t="s">
        <v>647</v>
      </c>
      <c r="C64" s="496"/>
      <c r="D64" s="496"/>
      <c r="E64" s="496"/>
      <c r="F64" s="496"/>
      <c r="G64" s="497"/>
    </row>
    <row r="65" spans="1:7" ht="148.5">
      <c r="A65" s="153"/>
      <c r="B65" s="160" t="s">
        <v>648</v>
      </c>
      <c r="C65" s="165" t="s">
        <v>649</v>
      </c>
      <c r="D65" s="161" t="s">
        <v>10</v>
      </c>
      <c r="E65" s="161">
        <v>1</v>
      </c>
      <c r="F65" s="303"/>
      <c r="G65" s="304">
        <f>F65*E65</f>
        <v>0</v>
      </c>
    </row>
    <row r="66" spans="1:7" ht="30" customHeight="1">
      <c r="A66" s="163" t="s">
        <v>34</v>
      </c>
      <c r="B66" s="495" t="s">
        <v>650</v>
      </c>
      <c r="C66" s="496"/>
      <c r="D66" s="496"/>
      <c r="E66" s="496"/>
      <c r="F66" s="496"/>
      <c r="G66" s="497"/>
    </row>
    <row r="67" spans="1:7" ht="55.5" customHeight="1">
      <c r="A67" s="519"/>
      <c r="B67" s="493" t="s">
        <v>651</v>
      </c>
      <c r="C67" s="151" t="s">
        <v>652</v>
      </c>
      <c r="D67" s="161" t="s">
        <v>129</v>
      </c>
      <c r="E67" s="161">
        <v>157</v>
      </c>
      <c r="F67" s="303"/>
      <c r="G67" s="304">
        <f>F67*E67</f>
        <v>0</v>
      </c>
    </row>
    <row r="68" spans="1:7" ht="62.25" customHeight="1">
      <c r="A68" s="519"/>
      <c r="B68" s="493"/>
      <c r="C68" s="151" t="s">
        <v>653</v>
      </c>
      <c r="D68" s="161" t="s">
        <v>129</v>
      </c>
      <c r="E68" s="161">
        <v>15</v>
      </c>
      <c r="F68" s="303"/>
      <c r="G68" s="304">
        <f>F68*E68</f>
        <v>0</v>
      </c>
    </row>
    <row r="69" spans="1:7" ht="30" customHeight="1">
      <c r="A69" s="163" t="s">
        <v>35</v>
      </c>
      <c r="B69" s="490" t="s">
        <v>654</v>
      </c>
      <c r="C69" s="490"/>
      <c r="D69" s="490"/>
      <c r="E69" s="490"/>
      <c r="F69" s="490"/>
      <c r="G69" s="491"/>
    </row>
    <row r="70" spans="1:7" ht="82.5">
      <c r="A70" s="153"/>
      <c r="B70" s="160" t="s">
        <v>655</v>
      </c>
      <c r="C70" s="160" t="s">
        <v>656</v>
      </c>
      <c r="D70" s="161" t="s">
        <v>129</v>
      </c>
      <c r="E70" s="161">
        <v>26</v>
      </c>
      <c r="F70" s="303"/>
      <c r="G70" s="304">
        <f>F70*E70</f>
        <v>0</v>
      </c>
    </row>
    <row r="71" spans="1:7" ht="29.25" customHeight="1">
      <c r="A71" s="153" t="s">
        <v>36</v>
      </c>
      <c r="B71" s="498" t="s">
        <v>657</v>
      </c>
      <c r="C71" s="498"/>
      <c r="D71" s="498"/>
      <c r="E71" s="498"/>
      <c r="F71" s="498"/>
      <c r="G71" s="499"/>
    </row>
    <row r="72" spans="1:7" ht="36.75" customHeight="1">
      <c r="A72" s="519"/>
      <c r="B72" s="528" t="s">
        <v>658</v>
      </c>
      <c r="C72" s="151" t="s">
        <v>659</v>
      </c>
      <c r="D72" s="161" t="s">
        <v>590</v>
      </c>
      <c r="E72" s="161">
        <v>0.76</v>
      </c>
      <c r="F72" s="303"/>
      <c r="G72" s="304">
        <f>F72*E72</f>
        <v>0</v>
      </c>
    </row>
    <row r="73" spans="1:7" ht="30" customHeight="1">
      <c r="A73" s="519"/>
      <c r="B73" s="528"/>
      <c r="C73" s="151" t="s">
        <v>660</v>
      </c>
      <c r="D73" s="161" t="s">
        <v>590</v>
      </c>
      <c r="E73" s="161">
        <v>5.7</v>
      </c>
      <c r="F73" s="303"/>
      <c r="G73" s="304">
        <f t="shared" ref="G73:G74" si="2">F73*E73</f>
        <v>0</v>
      </c>
    </row>
    <row r="74" spans="1:7" ht="30.75" customHeight="1">
      <c r="A74" s="519"/>
      <c r="B74" s="528"/>
      <c r="C74" s="168" t="s">
        <v>661</v>
      </c>
      <c r="D74" s="161" t="s">
        <v>603</v>
      </c>
      <c r="E74" s="161">
        <v>19</v>
      </c>
      <c r="F74" s="303"/>
      <c r="G74" s="304">
        <f t="shared" si="2"/>
        <v>0</v>
      </c>
    </row>
    <row r="75" spans="1:7" ht="30" customHeight="1">
      <c r="A75" s="163" t="s">
        <v>37</v>
      </c>
      <c r="B75" s="490" t="s">
        <v>662</v>
      </c>
      <c r="C75" s="490"/>
      <c r="D75" s="490"/>
      <c r="E75" s="490"/>
      <c r="F75" s="490"/>
      <c r="G75" s="491"/>
    </row>
    <row r="76" spans="1:7" ht="115.5">
      <c r="A76" s="153"/>
      <c r="B76" s="160" t="s">
        <v>663</v>
      </c>
      <c r="C76" s="160" t="s">
        <v>664</v>
      </c>
      <c r="D76" s="161" t="s">
        <v>10</v>
      </c>
      <c r="E76" s="161">
        <v>72</v>
      </c>
      <c r="F76" s="303"/>
      <c r="G76" s="304">
        <f>E76*F76</f>
        <v>0</v>
      </c>
    </row>
    <row r="77" spans="1:7" ht="30" customHeight="1">
      <c r="A77" s="163" t="s">
        <v>38</v>
      </c>
      <c r="B77" s="490" t="s">
        <v>665</v>
      </c>
      <c r="C77" s="490"/>
      <c r="D77" s="490"/>
      <c r="E77" s="490"/>
      <c r="F77" s="490"/>
      <c r="G77" s="491"/>
    </row>
    <row r="78" spans="1:7" ht="99">
      <c r="A78" s="153"/>
      <c r="B78" s="160" t="s">
        <v>666</v>
      </c>
      <c r="C78" s="160" t="s">
        <v>667</v>
      </c>
      <c r="D78" s="161" t="s">
        <v>10</v>
      </c>
      <c r="E78" s="161">
        <v>15</v>
      </c>
      <c r="F78" s="303"/>
      <c r="G78" s="304">
        <f>F78*E78</f>
        <v>0</v>
      </c>
    </row>
    <row r="79" spans="1:7" ht="30" customHeight="1">
      <c r="A79" s="163" t="s">
        <v>39</v>
      </c>
      <c r="B79" s="490" t="s">
        <v>668</v>
      </c>
      <c r="C79" s="490"/>
      <c r="D79" s="490"/>
      <c r="E79" s="490"/>
      <c r="F79" s="490"/>
      <c r="G79" s="491"/>
    </row>
    <row r="80" spans="1:7" ht="82.5">
      <c r="A80" s="153"/>
      <c r="B80" s="160" t="s">
        <v>669</v>
      </c>
      <c r="C80" s="160" t="s">
        <v>670</v>
      </c>
      <c r="D80" s="161" t="s">
        <v>603</v>
      </c>
      <c r="E80" s="161">
        <v>342</v>
      </c>
      <c r="F80" s="301"/>
      <c r="G80" s="302">
        <f>F80*E80</f>
        <v>0</v>
      </c>
    </row>
    <row r="81" spans="1:7" ht="16.5">
      <c r="A81" s="153" t="s">
        <v>142</v>
      </c>
      <c r="B81" s="512" t="s">
        <v>671</v>
      </c>
      <c r="C81" s="512"/>
      <c r="D81" s="512"/>
      <c r="E81" s="512"/>
      <c r="F81" s="512"/>
      <c r="G81" s="513"/>
    </row>
    <row r="82" spans="1:7" ht="30" customHeight="1">
      <c r="A82" s="506"/>
      <c r="B82" s="493" t="s">
        <v>672</v>
      </c>
      <c r="C82" s="148" t="s">
        <v>673</v>
      </c>
      <c r="D82" s="161" t="s">
        <v>10</v>
      </c>
      <c r="E82" s="161">
        <v>1</v>
      </c>
      <c r="F82" s="303"/>
      <c r="G82" s="304">
        <f>F82*E82</f>
        <v>0</v>
      </c>
    </row>
    <row r="83" spans="1:7" ht="31.5" customHeight="1">
      <c r="A83" s="507"/>
      <c r="B83" s="493"/>
      <c r="C83" s="148" t="s">
        <v>674</v>
      </c>
      <c r="D83" s="161" t="s">
        <v>10</v>
      </c>
      <c r="E83" s="161">
        <v>1</v>
      </c>
      <c r="F83" s="303"/>
      <c r="G83" s="304">
        <f t="shared" ref="G83:G85" si="3">F83*E83</f>
        <v>0</v>
      </c>
    </row>
    <row r="84" spans="1:7" ht="33.75" customHeight="1">
      <c r="A84" s="507"/>
      <c r="B84" s="493"/>
      <c r="C84" s="148" t="s">
        <v>675</v>
      </c>
      <c r="D84" s="161" t="s">
        <v>10</v>
      </c>
      <c r="E84" s="161">
        <v>1</v>
      </c>
      <c r="F84" s="303"/>
      <c r="G84" s="304">
        <f t="shared" si="3"/>
        <v>0</v>
      </c>
    </row>
    <row r="85" spans="1:7" ht="32.25" customHeight="1">
      <c r="A85" s="508"/>
      <c r="B85" s="493"/>
      <c r="C85" s="148" t="s">
        <v>676</v>
      </c>
      <c r="D85" s="161" t="s">
        <v>10</v>
      </c>
      <c r="E85" s="161">
        <v>1</v>
      </c>
      <c r="F85" s="303"/>
      <c r="G85" s="304">
        <f t="shared" si="3"/>
        <v>0</v>
      </c>
    </row>
    <row r="86" spans="1:7" ht="30" customHeight="1">
      <c r="A86" s="156"/>
      <c r="B86" s="509" t="s">
        <v>12</v>
      </c>
      <c r="C86" s="509"/>
      <c r="D86" s="509"/>
      <c r="E86" s="509"/>
      <c r="F86" s="307">
        <f>SUM(F82:F85,F80,F78,F76,F72:F74,F70,F68,F67,F65)</f>
        <v>0</v>
      </c>
      <c r="G86" s="316">
        <f>SUM(G82:G85,G80,G78,G76,G72:G74,G70,G68,G67,G65)</f>
        <v>0</v>
      </c>
    </row>
    <row r="87" spans="1:7" ht="30" customHeight="1">
      <c r="A87" s="169" t="s">
        <v>160</v>
      </c>
      <c r="B87" s="526" t="s">
        <v>677</v>
      </c>
      <c r="C87" s="526"/>
      <c r="D87" s="526"/>
      <c r="E87" s="526"/>
      <c r="F87" s="526"/>
      <c r="G87" s="527"/>
    </row>
    <row r="88" spans="1:7" ht="30" customHeight="1">
      <c r="A88" s="163" t="s">
        <v>40</v>
      </c>
      <c r="B88" s="495" t="s">
        <v>678</v>
      </c>
      <c r="C88" s="496"/>
      <c r="D88" s="496"/>
      <c r="E88" s="496"/>
      <c r="F88" s="496"/>
      <c r="G88" s="497"/>
    </row>
    <row r="89" spans="1:7" ht="132">
      <c r="A89" s="153"/>
      <c r="B89" s="160" t="s">
        <v>679</v>
      </c>
      <c r="C89" s="160" t="s">
        <v>680</v>
      </c>
      <c r="D89" s="161" t="s">
        <v>67</v>
      </c>
      <c r="E89" s="161">
        <v>1</v>
      </c>
      <c r="F89" s="303"/>
      <c r="G89" s="304">
        <f>F89*E89</f>
        <v>0</v>
      </c>
    </row>
    <row r="90" spans="1:7" ht="30" customHeight="1">
      <c r="A90" s="163" t="s">
        <v>41</v>
      </c>
      <c r="B90" s="495" t="s">
        <v>681</v>
      </c>
      <c r="C90" s="496"/>
      <c r="D90" s="496"/>
      <c r="E90" s="496"/>
      <c r="F90" s="496"/>
      <c r="G90" s="497"/>
    </row>
    <row r="91" spans="1:7" ht="76.5" customHeight="1">
      <c r="A91" s="506"/>
      <c r="B91" s="510" t="s">
        <v>682</v>
      </c>
      <c r="C91" s="160" t="s">
        <v>683</v>
      </c>
      <c r="D91" s="161" t="s">
        <v>129</v>
      </c>
      <c r="E91" s="161">
        <v>127</v>
      </c>
      <c r="F91" s="303"/>
      <c r="G91" s="304">
        <f>F91*E91</f>
        <v>0</v>
      </c>
    </row>
    <row r="92" spans="1:7" ht="61.5" customHeight="1">
      <c r="A92" s="508"/>
      <c r="B92" s="511"/>
      <c r="C92" s="160" t="s">
        <v>684</v>
      </c>
      <c r="D92" s="161" t="s">
        <v>129</v>
      </c>
      <c r="E92" s="161">
        <v>6</v>
      </c>
      <c r="F92" s="303"/>
      <c r="G92" s="304">
        <f>E92*F92</f>
        <v>0</v>
      </c>
    </row>
    <row r="93" spans="1:7" ht="30" customHeight="1">
      <c r="A93" s="163" t="s">
        <v>42</v>
      </c>
      <c r="B93" s="490" t="s">
        <v>685</v>
      </c>
      <c r="C93" s="490"/>
      <c r="D93" s="490"/>
      <c r="E93" s="490"/>
      <c r="F93" s="490"/>
      <c r="G93" s="491"/>
    </row>
    <row r="94" spans="1:7" ht="99">
      <c r="A94" s="153"/>
      <c r="B94" s="160" t="s">
        <v>686</v>
      </c>
      <c r="C94" s="160" t="s">
        <v>1359</v>
      </c>
      <c r="D94" s="161" t="s">
        <v>603</v>
      </c>
      <c r="E94" s="161">
        <v>250</v>
      </c>
      <c r="F94" s="303"/>
      <c r="G94" s="304">
        <f>F94*E94</f>
        <v>0</v>
      </c>
    </row>
    <row r="95" spans="1:7" ht="30" customHeight="1">
      <c r="A95" s="163" t="s">
        <v>165</v>
      </c>
      <c r="B95" s="495" t="s">
        <v>687</v>
      </c>
      <c r="C95" s="496"/>
      <c r="D95" s="496"/>
      <c r="E95" s="496"/>
      <c r="F95" s="496"/>
      <c r="G95" s="497"/>
    </row>
    <row r="96" spans="1:7" ht="62.25" customHeight="1">
      <c r="A96" s="506"/>
      <c r="B96" s="532" t="s">
        <v>688</v>
      </c>
      <c r="C96" s="149" t="s">
        <v>689</v>
      </c>
      <c r="D96" s="161" t="s">
        <v>10</v>
      </c>
      <c r="E96" s="161">
        <v>1</v>
      </c>
      <c r="F96" s="303"/>
      <c r="G96" s="304">
        <f>F96*E96</f>
        <v>0</v>
      </c>
    </row>
    <row r="97" spans="1:7" ht="44.25" customHeight="1">
      <c r="A97" s="507"/>
      <c r="B97" s="532"/>
      <c r="C97" s="149" t="s">
        <v>690</v>
      </c>
      <c r="D97" s="161" t="s">
        <v>10</v>
      </c>
      <c r="E97" s="161">
        <v>1</v>
      </c>
      <c r="F97" s="303"/>
      <c r="G97" s="304">
        <f t="shared" ref="G97:G99" si="4">F97*E97</f>
        <v>0</v>
      </c>
    </row>
    <row r="98" spans="1:7" ht="42.75" customHeight="1">
      <c r="A98" s="507"/>
      <c r="B98" s="532"/>
      <c r="C98" s="149" t="s">
        <v>691</v>
      </c>
      <c r="D98" s="161" t="s">
        <v>10</v>
      </c>
      <c r="E98" s="161">
        <v>1</v>
      </c>
      <c r="F98" s="303"/>
      <c r="G98" s="304">
        <f t="shared" si="4"/>
        <v>0</v>
      </c>
    </row>
    <row r="99" spans="1:7" ht="38.25" customHeight="1">
      <c r="A99" s="508"/>
      <c r="B99" s="533"/>
      <c r="C99" s="171" t="s">
        <v>692</v>
      </c>
      <c r="D99" s="170" t="s">
        <v>10</v>
      </c>
      <c r="E99" s="170">
        <v>1</v>
      </c>
      <c r="F99" s="305"/>
      <c r="G99" s="304">
        <f t="shared" si="4"/>
        <v>0</v>
      </c>
    </row>
    <row r="100" spans="1:7" ht="30" customHeight="1" thickBot="1">
      <c r="A100" s="159"/>
      <c r="B100" s="529" t="s">
        <v>12</v>
      </c>
      <c r="C100" s="530"/>
      <c r="D100" s="530"/>
      <c r="E100" s="531"/>
      <c r="F100" s="317">
        <f>SUM(F96:F99,F94,F91:F92,F89)</f>
        <v>0</v>
      </c>
      <c r="G100" s="318">
        <f>SUM(G96:G99,G94,G91:G92,G89)</f>
        <v>0</v>
      </c>
    </row>
    <row r="101" spans="1:7" ht="17.25" thickBot="1">
      <c r="A101" s="146"/>
      <c r="B101" s="147"/>
      <c r="C101" s="145"/>
      <c r="D101" s="145"/>
      <c r="E101" s="145"/>
    </row>
    <row r="102" spans="1:7" ht="16.5">
      <c r="A102" s="284">
        <v>7</v>
      </c>
      <c r="B102" s="404" t="s">
        <v>1348</v>
      </c>
      <c r="C102" s="405"/>
      <c r="D102" s="405"/>
      <c r="E102" s="405"/>
      <c r="F102" s="406"/>
      <c r="G102" s="285" t="s">
        <v>1349</v>
      </c>
    </row>
    <row r="103" spans="1:7" ht="16.5">
      <c r="A103" s="286">
        <v>8</v>
      </c>
      <c r="B103" s="401" t="s">
        <v>1350</v>
      </c>
      <c r="C103" s="402"/>
      <c r="D103" s="402"/>
      <c r="E103" s="402"/>
      <c r="F103" s="403"/>
      <c r="G103" s="287">
        <f>G100+G86+G62+G57+G47+G17</f>
        <v>0</v>
      </c>
    </row>
    <row r="104" spans="1:7" ht="16.5">
      <c r="A104" s="286">
        <v>9</v>
      </c>
      <c r="B104" s="401" t="s">
        <v>1351</v>
      </c>
      <c r="C104" s="402"/>
      <c r="D104" s="402"/>
      <c r="E104" s="402"/>
      <c r="F104" s="403"/>
      <c r="G104" s="288">
        <f>G103*0.25</f>
        <v>0</v>
      </c>
    </row>
    <row r="105" spans="1:7" ht="17.25" thickBot="1">
      <c r="A105" s="289">
        <v>10</v>
      </c>
      <c r="B105" s="398" t="s">
        <v>1352</v>
      </c>
      <c r="C105" s="399"/>
      <c r="D105" s="399"/>
      <c r="E105" s="399"/>
      <c r="F105" s="400"/>
      <c r="G105" s="290">
        <f>G104+G103</f>
        <v>0</v>
      </c>
    </row>
  </sheetData>
  <mergeCells count="64">
    <mergeCell ref="B105:F105"/>
    <mergeCell ref="B95:G95"/>
    <mergeCell ref="A96:A99"/>
    <mergeCell ref="B100:E100"/>
    <mergeCell ref="B102:F102"/>
    <mergeCell ref="B103:F103"/>
    <mergeCell ref="B104:F104"/>
    <mergeCell ref="B96:B99"/>
    <mergeCell ref="A91:A92"/>
    <mergeCell ref="A60:A61"/>
    <mergeCell ref="B59:G59"/>
    <mergeCell ref="B58:G58"/>
    <mergeCell ref="A67:A68"/>
    <mergeCell ref="A72:A74"/>
    <mergeCell ref="B64:G64"/>
    <mergeCell ref="B66:G66"/>
    <mergeCell ref="B88:G88"/>
    <mergeCell ref="A82:A85"/>
    <mergeCell ref="B90:G90"/>
    <mergeCell ref="B63:G63"/>
    <mergeCell ref="B62:E62"/>
    <mergeCell ref="B87:G87"/>
    <mergeCell ref="B69:G69"/>
    <mergeCell ref="B72:B74"/>
    <mergeCell ref="B93:G93"/>
    <mergeCell ref="B82:B85"/>
    <mergeCell ref="B86:E86"/>
    <mergeCell ref="B91:B92"/>
    <mergeCell ref="B25:G25"/>
    <mergeCell ref="B29:G29"/>
    <mergeCell ref="B31:G31"/>
    <mergeCell ref="B33:G33"/>
    <mergeCell ref="B35:G35"/>
    <mergeCell ref="B27:G27"/>
    <mergeCell ref="B37:G37"/>
    <mergeCell ref="B75:G75"/>
    <mergeCell ref="B77:G77"/>
    <mergeCell ref="B79:G79"/>
    <mergeCell ref="B81:G81"/>
    <mergeCell ref="B67:B68"/>
    <mergeCell ref="A38:A41"/>
    <mergeCell ref="B42:G42"/>
    <mergeCell ref="A43:A46"/>
    <mergeCell ref="B38:B41"/>
    <mergeCell ref="B43:B46"/>
    <mergeCell ref="B71:G71"/>
    <mergeCell ref="B47:E47"/>
    <mergeCell ref="B48:G48"/>
    <mergeCell ref="B55:G55"/>
    <mergeCell ref="B60:B61"/>
    <mergeCell ref="B53:G53"/>
    <mergeCell ref="B51:G51"/>
    <mergeCell ref="B49:G49"/>
    <mergeCell ref="B57:E57"/>
    <mergeCell ref="B17:E17"/>
    <mergeCell ref="B18:G18"/>
    <mergeCell ref="B23:G23"/>
    <mergeCell ref="A9:H9"/>
    <mergeCell ref="B11:C11"/>
    <mergeCell ref="B15:G15"/>
    <mergeCell ref="B13:G13"/>
    <mergeCell ref="B12:G12"/>
    <mergeCell ref="B19:G19"/>
    <mergeCell ref="B21:G21"/>
  </mergeCells>
  <pageMargins left="0.7" right="0.7"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tabSelected="1" workbookViewId="0">
      <selection activeCell="G53" sqref="G53"/>
    </sheetView>
  </sheetViews>
  <sheetFormatPr defaultRowHeight="15"/>
  <cols>
    <col min="2" max="2" width="39.140625" customWidth="1"/>
    <col min="3" max="3" width="35.5703125" customWidth="1"/>
    <col min="4" max="4" width="25.42578125" customWidth="1"/>
    <col min="5" max="5" width="20.28515625" customWidth="1"/>
    <col min="6" max="7" width="23.140625" customWidth="1"/>
  </cols>
  <sheetData>
    <row r="1" spans="1:8">
      <c r="A1" s="1" t="s">
        <v>20</v>
      </c>
      <c r="B1" s="1"/>
      <c r="C1" s="1"/>
      <c r="D1" s="1" t="s">
        <v>1</v>
      </c>
      <c r="E1" s="1"/>
      <c r="F1" s="1"/>
      <c r="G1" s="2"/>
      <c r="H1" s="2"/>
    </row>
    <row r="2" spans="1:8">
      <c r="A2" s="3" t="s">
        <v>21</v>
      </c>
      <c r="B2" s="4"/>
      <c r="C2" s="4"/>
      <c r="D2" s="11"/>
      <c r="E2" s="11"/>
      <c r="F2" s="11"/>
      <c r="G2" s="11"/>
      <c r="H2" s="5"/>
    </row>
    <row r="3" spans="1:8">
      <c r="A3" s="3" t="s">
        <v>22</v>
      </c>
      <c r="B3" s="4"/>
      <c r="C3" s="4"/>
      <c r="D3" s="11"/>
      <c r="E3" s="11"/>
      <c r="F3" s="11"/>
      <c r="G3" s="11"/>
      <c r="H3" s="5"/>
    </row>
    <row r="4" spans="1:8">
      <c r="A4" s="3" t="s">
        <v>23</v>
      </c>
      <c r="B4" s="4"/>
      <c r="C4" s="4"/>
      <c r="D4" s="11"/>
      <c r="E4" s="11"/>
      <c r="F4" s="11"/>
      <c r="G4" s="11"/>
      <c r="H4" s="5"/>
    </row>
    <row r="5" spans="1:8">
      <c r="A5" s="3" t="s">
        <v>24</v>
      </c>
      <c r="B5" s="4"/>
      <c r="C5" s="4"/>
      <c r="D5" s="11"/>
      <c r="E5" s="11"/>
      <c r="F5" s="11"/>
      <c r="G5" s="11"/>
      <c r="H5" s="5"/>
    </row>
    <row r="6" spans="1:8">
      <c r="A6" s="3" t="s">
        <v>25</v>
      </c>
      <c r="B6" s="4"/>
      <c r="C6" s="4"/>
      <c r="D6" s="11"/>
      <c r="E6" s="11"/>
      <c r="F6" s="11"/>
      <c r="G6" s="11"/>
      <c r="H6" s="5"/>
    </row>
    <row r="7" spans="1:8">
      <c r="A7" s="6" t="s">
        <v>26</v>
      </c>
      <c r="B7" s="4"/>
      <c r="C7" s="4"/>
      <c r="D7" s="11"/>
      <c r="E7" s="11"/>
      <c r="F7" s="11"/>
      <c r="G7" s="11"/>
      <c r="H7" s="5"/>
    </row>
    <row r="8" spans="1:8">
      <c r="A8" s="7"/>
      <c r="B8" s="8"/>
      <c r="C8" s="8"/>
      <c r="D8" s="4"/>
      <c r="E8" s="4"/>
      <c r="F8" s="4"/>
      <c r="G8" s="4"/>
      <c r="H8" s="5"/>
    </row>
    <row r="9" spans="1:8">
      <c r="A9" s="407" t="s">
        <v>1360</v>
      </c>
      <c r="B9" s="407"/>
      <c r="C9" s="407"/>
      <c r="D9" s="407"/>
      <c r="E9" s="407"/>
      <c r="F9" s="407"/>
      <c r="G9" s="407"/>
      <c r="H9" s="407"/>
    </row>
    <row r="10" spans="1:8" ht="15.75" thickBot="1"/>
    <row r="11" spans="1:8" ht="15.75">
      <c r="A11" s="13" t="s">
        <v>2</v>
      </c>
      <c r="B11" s="492" t="s">
        <v>3</v>
      </c>
      <c r="C11" s="492"/>
      <c r="D11" s="15" t="s">
        <v>4</v>
      </c>
      <c r="E11" s="15" t="s">
        <v>5</v>
      </c>
      <c r="F11" s="16" t="s">
        <v>6</v>
      </c>
      <c r="G11" s="17" t="s">
        <v>7</v>
      </c>
    </row>
    <row r="12" spans="1:8" ht="33" customHeight="1">
      <c r="A12" s="179" t="s">
        <v>865</v>
      </c>
      <c r="B12" s="537" t="s">
        <v>693</v>
      </c>
      <c r="C12" s="537"/>
      <c r="D12" s="537"/>
      <c r="E12" s="537"/>
      <c r="F12" s="537"/>
      <c r="G12" s="538"/>
    </row>
    <row r="13" spans="1:8" ht="64.5" customHeight="1">
      <c r="A13" s="539" t="s">
        <v>8</v>
      </c>
      <c r="B13" s="534" t="s">
        <v>694</v>
      </c>
      <c r="C13" s="172" t="s">
        <v>695</v>
      </c>
      <c r="D13" s="190" t="s">
        <v>10</v>
      </c>
      <c r="E13" s="190">
        <v>1</v>
      </c>
      <c r="F13" s="191"/>
      <c r="G13" s="192">
        <f>F13*E13</f>
        <v>0</v>
      </c>
    </row>
    <row r="14" spans="1:8" ht="66">
      <c r="A14" s="539"/>
      <c r="B14" s="534"/>
      <c r="C14" s="172" t="s">
        <v>696</v>
      </c>
      <c r="D14" s="190" t="s">
        <v>697</v>
      </c>
      <c r="E14" s="190">
        <v>25</v>
      </c>
      <c r="F14" s="191"/>
      <c r="G14" s="192">
        <f t="shared" ref="G14:G20" si="0">F14*E14</f>
        <v>0</v>
      </c>
    </row>
    <row r="15" spans="1:8" ht="30" customHeight="1">
      <c r="A15" s="539"/>
      <c r="B15" s="534"/>
      <c r="C15" s="172" t="s">
        <v>698</v>
      </c>
      <c r="D15" s="190" t="s">
        <v>697</v>
      </c>
      <c r="E15" s="190">
        <v>35</v>
      </c>
      <c r="F15" s="191"/>
      <c r="G15" s="192">
        <f t="shared" si="0"/>
        <v>0</v>
      </c>
    </row>
    <row r="16" spans="1:8" ht="30" customHeight="1">
      <c r="A16" s="539"/>
      <c r="B16" s="534"/>
      <c r="C16" s="172" t="s">
        <v>699</v>
      </c>
      <c r="D16" s="190" t="s">
        <v>697</v>
      </c>
      <c r="E16" s="190">
        <v>35</v>
      </c>
      <c r="F16" s="191"/>
      <c r="G16" s="192">
        <f t="shared" si="0"/>
        <v>0</v>
      </c>
    </row>
    <row r="17" spans="1:7" ht="33">
      <c r="A17" s="539"/>
      <c r="B17" s="534"/>
      <c r="C17" s="172" t="s">
        <v>700</v>
      </c>
      <c r="D17" s="190" t="s">
        <v>697</v>
      </c>
      <c r="E17" s="190">
        <v>25</v>
      </c>
      <c r="F17" s="191"/>
      <c r="G17" s="192">
        <f t="shared" si="0"/>
        <v>0</v>
      </c>
    </row>
    <row r="18" spans="1:7" ht="49.5">
      <c r="A18" s="539"/>
      <c r="B18" s="534"/>
      <c r="C18" s="172" t="s">
        <v>701</v>
      </c>
      <c r="D18" s="190" t="s">
        <v>697</v>
      </c>
      <c r="E18" s="190">
        <v>10</v>
      </c>
      <c r="F18" s="191"/>
      <c r="G18" s="192">
        <f t="shared" si="0"/>
        <v>0</v>
      </c>
    </row>
    <row r="19" spans="1:7" ht="33">
      <c r="A19" s="539"/>
      <c r="B19" s="534"/>
      <c r="C19" s="172" t="s">
        <v>702</v>
      </c>
      <c r="D19" s="190" t="s">
        <v>697</v>
      </c>
      <c r="E19" s="190">
        <v>10</v>
      </c>
      <c r="F19" s="191"/>
      <c r="G19" s="192">
        <f t="shared" si="0"/>
        <v>0</v>
      </c>
    </row>
    <row r="20" spans="1:7" ht="33">
      <c r="A20" s="539"/>
      <c r="B20" s="534"/>
      <c r="C20" s="172" t="s">
        <v>703</v>
      </c>
      <c r="D20" s="190" t="s">
        <v>10</v>
      </c>
      <c r="E20" s="190">
        <v>4</v>
      </c>
      <c r="F20" s="191"/>
      <c r="G20" s="192">
        <f t="shared" si="0"/>
        <v>0</v>
      </c>
    </row>
    <row r="21" spans="1:7" ht="16.5">
      <c r="A21" s="539"/>
      <c r="B21" s="535" t="s">
        <v>704</v>
      </c>
      <c r="C21" s="535"/>
      <c r="D21" s="535"/>
      <c r="E21" s="535"/>
      <c r="F21" s="535"/>
      <c r="G21" s="536"/>
    </row>
    <row r="22" spans="1:7" ht="113.25" customHeight="1">
      <c r="A22" s="539"/>
      <c r="B22" s="569" t="s">
        <v>864</v>
      </c>
      <c r="C22" s="570"/>
      <c r="D22" s="173" t="s">
        <v>705</v>
      </c>
      <c r="E22" s="194">
        <v>29.9</v>
      </c>
      <c r="F22" s="193"/>
      <c r="G22" s="319">
        <f>F22*E22</f>
        <v>0</v>
      </c>
    </row>
    <row r="23" spans="1:7" ht="30" customHeight="1">
      <c r="A23" s="180"/>
      <c r="B23" s="540" t="s">
        <v>12</v>
      </c>
      <c r="C23" s="540"/>
      <c r="D23" s="540"/>
      <c r="E23" s="540"/>
      <c r="F23" s="320">
        <f>SUM(F22,F13:F20)</f>
        <v>0</v>
      </c>
      <c r="G23" s="321">
        <f>SUM(G22,G13:G20)</f>
        <v>0</v>
      </c>
    </row>
    <row r="24" spans="1:7" ht="30" customHeight="1">
      <c r="A24" s="181" t="s">
        <v>706</v>
      </c>
      <c r="B24" s="549" t="s">
        <v>707</v>
      </c>
      <c r="C24" s="549"/>
      <c r="D24" s="549"/>
      <c r="E24" s="549"/>
      <c r="F24" s="549"/>
      <c r="G24" s="550"/>
    </row>
    <row r="25" spans="1:7" ht="99">
      <c r="A25" s="552" t="s">
        <v>8</v>
      </c>
      <c r="B25" s="551" t="s">
        <v>708</v>
      </c>
      <c r="C25" s="172" t="s">
        <v>709</v>
      </c>
      <c r="D25" s="173" t="s">
        <v>697</v>
      </c>
      <c r="E25" s="173">
        <v>25</v>
      </c>
      <c r="F25" s="195"/>
      <c r="G25" s="319">
        <f>F25*E25</f>
        <v>0</v>
      </c>
    </row>
    <row r="26" spans="1:7" ht="30" customHeight="1">
      <c r="A26" s="552"/>
      <c r="B26" s="551"/>
      <c r="C26" s="172" t="s">
        <v>710</v>
      </c>
      <c r="D26" s="173" t="s">
        <v>697</v>
      </c>
      <c r="E26" s="173">
        <v>28</v>
      </c>
      <c r="F26" s="193"/>
      <c r="G26" s="319">
        <f t="shared" ref="G26:G32" si="1">F26*E26</f>
        <v>0</v>
      </c>
    </row>
    <row r="27" spans="1:7" ht="30" customHeight="1">
      <c r="A27" s="552"/>
      <c r="B27" s="551"/>
      <c r="C27" s="172" t="s">
        <v>711</v>
      </c>
      <c r="D27" s="173" t="s">
        <v>697</v>
      </c>
      <c r="E27" s="173">
        <v>28</v>
      </c>
      <c r="F27" s="193"/>
      <c r="G27" s="319">
        <f t="shared" si="1"/>
        <v>0</v>
      </c>
    </row>
    <row r="28" spans="1:7" ht="33">
      <c r="A28" s="552"/>
      <c r="B28" s="551"/>
      <c r="C28" s="172" t="s">
        <v>712</v>
      </c>
      <c r="D28" s="173" t="s">
        <v>697</v>
      </c>
      <c r="E28" s="173">
        <v>25</v>
      </c>
      <c r="F28" s="193"/>
      <c r="G28" s="319">
        <f t="shared" si="1"/>
        <v>0</v>
      </c>
    </row>
    <row r="29" spans="1:7" ht="49.5">
      <c r="A29" s="552"/>
      <c r="B29" s="551"/>
      <c r="C29" s="172" t="s">
        <v>713</v>
      </c>
      <c r="D29" s="173" t="s">
        <v>697</v>
      </c>
      <c r="E29" s="173">
        <v>6</v>
      </c>
      <c r="F29" s="193"/>
      <c r="G29" s="319">
        <f t="shared" si="1"/>
        <v>0</v>
      </c>
    </row>
    <row r="30" spans="1:7" ht="33">
      <c r="A30" s="552"/>
      <c r="B30" s="551"/>
      <c r="C30" s="172" t="s">
        <v>714</v>
      </c>
      <c r="D30" s="173" t="s">
        <v>697</v>
      </c>
      <c r="E30" s="173">
        <v>25</v>
      </c>
      <c r="F30" s="193"/>
      <c r="G30" s="319">
        <f t="shared" si="1"/>
        <v>0</v>
      </c>
    </row>
    <row r="31" spans="1:7" ht="33" customHeight="1">
      <c r="A31" s="182" t="s">
        <v>13</v>
      </c>
      <c r="B31" s="553" t="s">
        <v>715</v>
      </c>
      <c r="C31" s="553"/>
      <c r="D31" s="173" t="s">
        <v>10</v>
      </c>
      <c r="E31" s="173">
        <v>1</v>
      </c>
      <c r="F31" s="193"/>
      <c r="G31" s="319">
        <f t="shared" si="1"/>
        <v>0</v>
      </c>
    </row>
    <row r="32" spans="1:7" ht="33" customHeight="1">
      <c r="A32" s="182" t="s">
        <v>81</v>
      </c>
      <c r="B32" s="554" t="s">
        <v>716</v>
      </c>
      <c r="C32" s="554"/>
      <c r="D32" s="173" t="s">
        <v>67</v>
      </c>
      <c r="E32" s="174">
        <v>1</v>
      </c>
      <c r="F32" s="193"/>
      <c r="G32" s="319">
        <f t="shared" si="1"/>
        <v>0</v>
      </c>
    </row>
    <row r="33" spans="1:7" ht="30" customHeight="1">
      <c r="A33" s="180"/>
      <c r="B33" s="555" t="s">
        <v>12</v>
      </c>
      <c r="C33" s="555"/>
      <c r="D33" s="555"/>
      <c r="E33" s="555"/>
      <c r="F33" s="320">
        <f>SUM(F25:F32)</f>
        <v>0</v>
      </c>
      <c r="G33" s="321">
        <f>SUM(G25:G32)</f>
        <v>0</v>
      </c>
    </row>
    <row r="34" spans="1:7" ht="30" customHeight="1">
      <c r="A34" s="183" t="s">
        <v>717</v>
      </c>
      <c r="B34" s="571" t="s">
        <v>718</v>
      </c>
      <c r="C34" s="572"/>
      <c r="D34" s="572"/>
      <c r="E34" s="572"/>
      <c r="F34" s="572"/>
      <c r="G34" s="573"/>
    </row>
    <row r="35" spans="1:7" ht="36.75" customHeight="1">
      <c r="A35" s="539" t="s">
        <v>8</v>
      </c>
      <c r="B35" s="534" t="s">
        <v>719</v>
      </c>
      <c r="C35" s="172" t="s">
        <v>720</v>
      </c>
      <c r="D35" s="173" t="s">
        <v>10</v>
      </c>
      <c r="E35" s="173">
        <v>1</v>
      </c>
      <c r="F35" s="191"/>
      <c r="G35" s="324">
        <f>F35*E35</f>
        <v>0</v>
      </c>
    </row>
    <row r="36" spans="1:7" ht="33">
      <c r="A36" s="539"/>
      <c r="B36" s="534"/>
      <c r="C36" s="172" t="s">
        <v>721</v>
      </c>
      <c r="D36" s="173" t="s">
        <v>10</v>
      </c>
      <c r="E36" s="173">
        <v>1</v>
      </c>
      <c r="F36" s="191"/>
      <c r="G36" s="324">
        <f t="shared" ref="G36:G99" si="2">F36*E36</f>
        <v>0</v>
      </c>
    </row>
    <row r="37" spans="1:7" ht="16.5">
      <c r="A37" s="539"/>
      <c r="B37" s="534"/>
      <c r="C37" s="172" t="s">
        <v>722</v>
      </c>
      <c r="D37" s="173" t="s">
        <v>10</v>
      </c>
      <c r="E37" s="173">
        <v>1</v>
      </c>
      <c r="F37" s="191"/>
      <c r="G37" s="324">
        <f t="shared" si="2"/>
        <v>0</v>
      </c>
    </row>
    <row r="38" spans="1:7" ht="16.5">
      <c r="A38" s="539"/>
      <c r="B38" s="534"/>
      <c r="C38" s="135" t="s">
        <v>723</v>
      </c>
      <c r="D38" s="176" t="s">
        <v>10</v>
      </c>
      <c r="E38" s="173">
        <v>1</v>
      </c>
      <c r="F38" s="191"/>
      <c r="G38" s="324">
        <f t="shared" si="2"/>
        <v>0</v>
      </c>
    </row>
    <row r="39" spans="1:7" ht="16.5">
      <c r="A39" s="539"/>
      <c r="B39" s="534"/>
      <c r="C39" s="135" t="s">
        <v>724</v>
      </c>
      <c r="D39" s="176" t="s">
        <v>10</v>
      </c>
      <c r="E39" s="173">
        <v>1</v>
      </c>
      <c r="F39" s="191"/>
      <c r="G39" s="324">
        <f t="shared" si="2"/>
        <v>0</v>
      </c>
    </row>
    <row r="40" spans="1:7" ht="16.5">
      <c r="A40" s="539"/>
      <c r="B40" s="534"/>
      <c r="C40" s="135" t="s">
        <v>725</v>
      </c>
      <c r="D40" s="176" t="s">
        <v>10</v>
      </c>
      <c r="E40" s="173">
        <v>1</v>
      </c>
      <c r="F40" s="191"/>
      <c r="G40" s="324">
        <f t="shared" si="2"/>
        <v>0</v>
      </c>
    </row>
    <row r="41" spans="1:7" ht="16.5">
      <c r="A41" s="539"/>
      <c r="B41" s="534"/>
      <c r="C41" s="135" t="s">
        <v>726</v>
      </c>
      <c r="D41" s="176" t="s">
        <v>10</v>
      </c>
      <c r="E41" s="173">
        <v>12</v>
      </c>
      <c r="F41" s="191"/>
      <c r="G41" s="324">
        <f t="shared" si="2"/>
        <v>0</v>
      </c>
    </row>
    <row r="42" spans="1:7" ht="16.5">
      <c r="A42" s="539"/>
      <c r="B42" s="534"/>
      <c r="C42" s="135" t="s">
        <v>727</v>
      </c>
      <c r="D42" s="176" t="s">
        <v>10</v>
      </c>
      <c r="E42" s="173">
        <v>7</v>
      </c>
      <c r="F42" s="191"/>
      <c r="G42" s="324">
        <f t="shared" si="2"/>
        <v>0</v>
      </c>
    </row>
    <row r="43" spans="1:7" ht="16.5">
      <c r="A43" s="539"/>
      <c r="B43" s="534"/>
      <c r="C43" s="135" t="s">
        <v>728</v>
      </c>
      <c r="D43" s="176" t="s">
        <v>10</v>
      </c>
      <c r="E43" s="173">
        <v>1</v>
      </c>
      <c r="F43" s="191"/>
      <c r="G43" s="324">
        <f t="shared" si="2"/>
        <v>0</v>
      </c>
    </row>
    <row r="44" spans="1:7" ht="16.5">
      <c r="A44" s="539"/>
      <c r="B44" s="534"/>
      <c r="C44" s="135" t="s">
        <v>729</v>
      </c>
      <c r="D44" s="176" t="s">
        <v>67</v>
      </c>
      <c r="E44" s="173">
        <v>1</v>
      </c>
      <c r="F44" s="191"/>
      <c r="G44" s="324">
        <f t="shared" si="2"/>
        <v>0</v>
      </c>
    </row>
    <row r="45" spans="1:7" ht="36.75" customHeight="1">
      <c r="A45" s="539" t="s">
        <v>13</v>
      </c>
      <c r="B45" s="534" t="s">
        <v>730</v>
      </c>
      <c r="C45" s="172" t="s">
        <v>731</v>
      </c>
      <c r="D45" s="173" t="s">
        <v>10</v>
      </c>
      <c r="E45" s="173">
        <v>1</v>
      </c>
      <c r="F45" s="191"/>
      <c r="G45" s="324">
        <f t="shared" si="2"/>
        <v>0</v>
      </c>
    </row>
    <row r="46" spans="1:7" ht="16.5">
      <c r="A46" s="539"/>
      <c r="B46" s="534"/>
      <c r="C46" s="172" t="s">
        <v>732</v>
      </c>
      <c r="D46" s="173" t="s">
        <v>10</v>
      </c>
      <c r="E46" s="173">
        <v>1</v>
      </c>
      <c r="F46" s="191"/>
      <c r="G46" s="324">
        <f t="shared" si="2"/>
        <v>0</v>
      </c>
    </row>
    <row r="47" spans="1:7" ht="16.5">
      <c r="A47" s="539"/>
      <c r="B47" s="534"/>
      <c r="C47" s="172" t="s">
        <v>722</v>
      </c>
      <c r="D47" s="173" t="s">
        <v>10</v>
      </c>
      <c r="E47" s="173">
        <v>1</v>
      </c>
      <c r="F47" s="191"/>
      <c r="G47" s="324">
        <f t="shared" si="2"/>
        <v>0</v>
      </c>
    </row>
    <row r="48" spans="1:7" ht="16.5">
      <c r="A48" s="539"/>
      <c r="B48" s="534"/>
      <c r="C48" s="135" t="s">
        <v>725</v>
      </c>
      <c r="D48" s="176" t="s">
        <v>10</v>
      </c>
      <c r="E48" s="173">
        <v>2</v>
      </c>
      <c r="F48" s="191"/>
      <c r="G48" s="324">
        <f t="shared" si="2"/>
        <v>0</v>
      </c>
    </row>
    <row r="49" spans="1:7" ht="16.5">
      <c r="A49" s="539"/>
      <c r="B49" s="534"/>
      <c r="C49" s="135" t="s">
        <v>726</v>
      </c>
      <c r="D49" s="176" t="s">
        <v>10</v>
      </c>
      <c r="E49" s="173">
        <v>22</v>
      </c>
      <c r="F49" s="191"/>
      <c r="G49" s="324">
        <f t="shared" si="2"/>
        <v>0</v>
      </c>
    </row>
    <row r="50" spans="1:7" ht="16.5">
      <c r="A50" s="539"/>
      <c r="B50" s="534"/>
      <c r="C50" s="135" t="s">
        <v>727</v>
      </c>
      <c r="D50" s="176" t="s">
        <v>10</v>
      </c>
      <c r="E50" s="173">
        <v>6</v>
      </c>
      <c r="F50" s="191"/>
      <c r="G50" s="324">
        <f t="shared" si="2"/>
        <v>0</v>
      </c>
    </row>
    <row r="51" spans="1:7" ht="16.5">
      <c r="A51" s="539"/>
      <c r="B51" s="534"/>
      <c r="C51" s="135" t="s">
        <v>728</v>
      </c>
      <c r="D51" s="176" t="s">
        <v>10</v>
      </c>
      <c r="E51" s="173">
        <v>1</v>
      </c>
      <c r="F51" s="191"/>
      <c r="G51" s="324">
        <f t="shared" si="2"/>
        <v>0</v>
      </c>
    </row>
    <row r="52" spans="1:7" ht="16.5">
      <c r="A52" s="539"/>
      <c r="B52" s="534"/>
      <c r="C52" s="135" t="s">
        <v>729</v>
      </c>
      <c r="D52" s="176" t="s">
        <v>67</v>
      </c>
      <c r="E52" s="173">
        <v>1</v>
      </c>
      <c r="F52" s="191"/>
      <c r="G52" s="324">
        <f t="shared" si="2"/>
        <v>0</v>
      </c>
    </row>
    <row r="53" spans="1:7" ht="49.5" customHeight="1">
      <c r="A53" s="548" t="s">
        <v>81</v>
      </c>
      <c r="B53" s="547" t="s">
        <v>733</v>
      </c>
      <c r="C53" s="135" t="s">
        <v>734</v>
      </c>
      <c r="D53" s="175" t="s">
        <v>10</v>
      </c>
      <c r="E53" s="175">
        <v>2</v>
      </c>
      <c r="F53" s="191"/>
      <c r="G53" s="324">
        <f t="shared" si="2"/>
        <v>0</v>
      </c>
    </row>
    <row r="54" spans="1:7" ht="30.75" customHeight="1">
      <c r="A54" s="548"/>
      <c r="B54" s="547"/>
      <c r="C54" s="135" t="s">
        <v>735</v>
      </c>
      <c r="D54" s="175" t="s">
        <v>697</v>
      </c>
      <c r="E54" s="175">
        <v>30</v>
      </c>
      <c r="F54" s="191"/>
      <c r="G54" s="324">
        <f t="shared" si="2"/>
        <v>0</v>
      </c>
    </row>
    <row r="55" spans="1:7" ht="66" customHeight="1">
      <c r="A55" s="539" t="s">
        <v>107</v>
      </c>
      <c r="B55" s="556" t="s">
        <v>736</v>
      </c>
      <c r="C55" s="198" t="s">
        <v>737</v>
      </c>
      <c r="D55" s="52" t="s">
        <v>10</v>
      </c>
      <c r="E55" s="52">
        <v>1</v>
      </c>
      <c r="F55" s="191"/>
      <c r="G55" s="324">
        <f t="shared" si="2"/>
        <v>0</v>
      </c>
    </row>
    <row r="56" spans="1:7" ht="16.5">
      <c r="A56" s="539"/>
      <c r="B56" s="556"/>
      <c r="C56" s="198" t="s">
        <v>738</v>
      </c>
      <c r="D56" s="52" t="s">
        <v>10</v>
      </c>
      <c r="E56" s="52">
        <v>1</v>
      </c>
      <c r="F56" s="191"/>
      <c r="G56" s="324">
        <f t="shared" si="2"/>
        <v>0</v>
      </c>
    </row>
    <row r="57" spans="1:7" ht="16.5">
      <c r="A57" s="539"/>
      <c r="B57" s="556"/>
      <c r="C57" s="198" t="s">
        <v>739</v>
      </c>
      <c r="D57" s="52" t="s">
        <v>10</v>
      </c>
      <c r="E57" s="52">
        <v>4</v>
      </c>
      <c r="F57" s="191"/>
      <c r="G57" s="324">
        <f t="shared" si="2"/>
        <v>0</v>
      </c>
    </row>
    <row r="58" spans="1:7" ht="16.5">
      <c r="A58" s="539"/>
      <c r="B58" s="556"/>
      <c r="C58" s="198" t="s">
        <v>740</v>
      </c>
      <c r="D58" s="52" t="s">
        <v>10</v>
      </c>
      <c r="E58" s="52">
        <v>2</v>
      </c>
      <c r="F58" s="191"/>
      <c r="G58" s="324">
        <f t="shared" si="2"/>
        <v>0</v>
      </c>
    </row>
    <row r="59" spans="1:7" ht="16.5">
      <c r="A59" s="539"/>
      <c r="B59" s="556"/>
      <c r="C59" s="198" t="s">
        <v>741</v>
      </c>
      <c r="D59" s="52" t="s">
        <v>10</v>
      </c>
      <c r="E59" s="52">
        <v>1</v>
      </c>
      <c r="F59" s="191"/>
      <c r="G59" s="324">
        <f t="shared" si="2"/>
        <v>0</v>
      </c>
    </row>
    <row r="60" spans="1:7" ht="33">
      <c r="A60" s="539"/>
      <c r="B60" s="556"/>
      <c r="C60" s="198" t="s">
        <v>742</v>
      </c>
      <c r="D60" s="52" t="s">
        <v>10</v>
      </c>
      <c r="E60" s="52">
        <v>1</v>
      </c>
      <c r="F60" s="191"/>
      <c r="G60" s="324">
        <f t="shared" si="2"/>
        <v>0</v>
      </c>
    </row>
    <row r="61" spans="1:7" ht="33">
      <c r="A61" s="539"/>
      <c r="B61" s="556"/>
      <c r="C61" s="198" t="s">
        <v>743</v>
      </c>
      <c r="D61" s="176" t="s">
        <v>67</v>
      </c>
      <c r="E61" s="52">
        <v>1</v>
      </c>
      <c r="F61" s="191"/>
      <c r="G61" s="324">
        <f t="shared" si="2"/>
        <v>0</v>
      </c>
    </row>
    <row r="62" spans="1:7" ht="33" customHeight="1">
      <c r="A62" s="548" t="s">
        <v>130</v>
      </c>
      <c r="B62" s="558" t="s">
        <v>744</v>
      </c>
      <c r="C62" s="199" t="s">
        <v>745</v>
      </c>
      <c r="D62" s="174" t="s">
        <v>10</v>
      </c>
      <c r="E62" s="174">
        <v>1</v>
      </c>
      <c r="F62" s="201"/>
      <c r="G62" s="324">
        <f t="shared" si="2"/>
        <v>0</v>
      </c>
    </row>
    <row r="63" spans="1:7" ht="33">
      <c r="A63" s="548"/>
      <c r="B63" s="558"/>
      <c r="C63" s="135" t="s">
        <v>746</v>
      </c>
      <c r="D63" s="176" t="s">
        <v>10</v>
      </c>
      <c r="E63" s="176">
        <v>1</v>
      </c>
      <c r="F63" s="191"/>
      <c r="G63" s="324">
        <f t="shared" si="2"/>
        <v>0</v>
      </c>
    </row>
    <row r="64" spans="1:7" ht="16.5">
      <c r="A64" s="548"/>
      <c r="B64" s="558"/>
      <c r="C64" s="199" t="s">
        <v>747</v>
      </c>
      <c r="D64" s="174" t="s">
        <v>10</v>
      </c>
      <c r="E64" s="174">
        <v>1</v>
      </c>
      <c r="F64" s="191"/>
      <c r="G64" s="324">
        <f t="shared" si="2"/>
        <v>0</v>
      </c>
    </row>
    <row r="65" spans="1:7" ht="16.5">
      <c r="A65" s="548"/>
      <c r="B65" s="558"/>
      <c r="C65" s="135" t="s">
        <v>748</v>
      </c>
      <c r="D65" s="176" t="s">
        <v>10</v>
      </c>
      <c r="E65" s="176">
        <v>6</v>
      </c>
      <c r="F65" s="191"/>
      <c r="G65" s="324">
        <f t="shared" si="2"/>
        <v>0</v>
      </c>
    </row>
    <row r="66" spans="1:7" ht="16.5">
      <c r="A66" s="548"/>
      <c r="B66" s="558"/>
      <c r="C66" s="135" t="s">
        <v>727</v>
      </c>
      <c r="D66" s="176" t="s">
        <v>10</v>
      </c>
      <c r="E66" s="176">
        <v>6</v>
      </c>
      <c r="F66" s="191"/>
      <c r="G66" s="324">
        <f t="shared" si="2"/>
        <v>0</v>
      </c>
    </row>
    <row r="67" spans="1:7" ht="16.5">
      <c r="A67" s="548"/>
      <c r="B67" s="558"/>
      <c r="C67" s="135" t="s">
        <v>749</v>
      </c>
      <c r="D67" s="176" t="s">
        <v>10</v>
      </c>
      <c r="E67" s="176">
        <v>1</v>
      </c>
      <c r="F67" s="191"/>
      <c r="G67" s="324">
        <f t="shared" si="2"/>
        <v>0</v>
      </c>
    </row>
    <row r="68" spans="1:7" ht="16.5">
      <c r="A68" s="548"/>
      <c r="B68" s="558"/>
      <c r="C68" s="135" t="s">
        <v>728</v>
      </c>
      <c r="D68" s="176" t="s">
        <v>10</v>
      </c>
      <c r="E68" s="176">
        <v>1</v>
      </c>
      <c r="F68" s="191"/>
      <c r="G68" s="324">
        <f t="shared" si="2"/>
        <v>0</v>
      </c>
    </row>
    <row r="69" spans="1:7" ht="35.25" customHeight="1">
      <c r="A69" s="539" t="s">
        <v>160</v>
      </c>
      <c r="B69" s="547" t="s">
        <v>750</v>
      </c>
      <c r="C69" s="135" t="s">
        <v>734</v>
      </c>
      <c r="D69" s="175" t="s">
        <v>10</v>
      </c>
      <c r="E69" s="175">
        <v>1</v>
      </c>
      <c r="F69" s="191"/>
      <c r="G69" s="324">
        <f t="shared" si="2"/>
        <v>0</v>
      </c>
    </row>
    <row r="70" spans="1:7" ht="33" customHeight="1">
      <c r="A70" s="539"/>
      <c r="B70" s="547"/>
      <c r="C70" s="135" t="s">
        <v>735</v>
      </c>
      <c r="D70" s="175" t="s">
        <v>697</v>
      </c>
      <c r="E70" s="175">
        <v>15</v>
      </c>
      <c r="F70" s="191"/>
      <c r="G70" s="324">
        <f t="shared" si="2"/>
        <v>0</v>
      </c>
    </row>
    <row r="71" spans="1:7" ht="16.5">
      <c r="A71" s="541" t="s">
        <v>265</v>
      </c>
      <c r="B71" s="556" t="s">
        <v>751</v>
      </c>
      <c r="C71" s="198" t="s">
        <v>752</v>
      </c>
      <c r="D71" s="197" t="s">
        <v>697</v>
      </c>
      <c r="E71" s="52">
        <v>24</v>
      </c>
      <c r="F71" s="202"/>
      <c r="G71" s="324">
        <f t="shared" si="2"/>
        <v>0</v>
      </c>
    </row>
    <row r="72" spans="1:7" ht="16.5">
      <c r="A72" s="542"/>
      <c r="B72" s="556"/>
      <c r="C72" s="198" t="s">
        <v>753</v>
      </c>
      <c r="D72" s="197" t="s">
        <v>697</v>
      </c>
      <c r="E72" s="52">
        <v>25</v>
      </c>
      <c r="F72" s="191"/>
      <c r="G72" s="324">
        <f t="shared" si="2"/>
        <v>0</v>
      </c>
    </row>
    <row r="73" spans="1:7" ht="16.5">
      <c r="A73" s="542"/>
      <c r="B73" s="556"/>
      <c r="C73" s="198" t="s">
        <v>754</v>
      </c>
      <c r="D73" s="197" t="s">
        <v>697</v>
      </c>
      <c r="E73" s="52">
        <v>200</v>
      </c>
      <c r="F73" s="191"/>
      <c r="G73" s="324">
        <f t="shared" si="2"/>
        <v>0</v>
      </c>
    </row>
    <row r="74" spans="1:7" ht="16.5">
      <c r="A74" s="542"/>
      <c r="B74" s="556"/>
      <c r="C74" s="198" t="s">
        <v>755</v>
      </c>
      <c r="D74" s="197" t="s">
        <v>697</v>
      </c>
      <c r="E74" s="52">
        <v>500</v>
      </c>
      <c r="F74" s="191"/>
      <c r="G74" s="324">
        <f t="shared" si="2"/>
        <v>0</v>
      </c>
    </row>
    <row r="75" spans="1:7" ht="16.5">
      <c r="A75" s="542"/>
      <c r="B75" s="556"/>
      <c r="C75" s="198" t="s">
        <v>756</v>
      </c>
      <c r="D75" s="197" t="s">
        <v>697</v>
      </c>
      <c r="E75" s="52">
        <v>100</v>
      </c>
      <c r="F75" s="191"/>
      <c r="G75" s="324">
        <f t="shared" si="2"/>
        <v>0</v>
      </c>
    </row>
    <row r="76" spans="1:7" ht="16.5">
      <c r="A76" s="542"/>
      <c r="B76" s="556"/>
      <c r="C76" s="198" t="s">
        <v>757</v>
      </c>
      <c r="D76" s="197" t="s">
        <v>697</v>
      </c>
      <c r="E76" s="52">
        <v>100</v>
      </c>
      <c r="F76" s="191"/>
      <c r="G76" s="324">
        <f t="shared" si="2"/>
        <v>0</v>
      </c>
    </row>
    <row r="77" spans="1:7" ht="16.5">
      <c r="A77" s="543"/>
      <c r="B77" s="556"/>
      <c r="C77" s="198" t="s">
        <v>758</v>
      </c>
      <c r="D77" s="197" t="s">
        <v>697</v>
      </c>
      <c r="E77" s="52">
        <v>500</v>
      </c>
      <c r="F77" s="191"/>
      <c r="G77" s="324">
        <f t="shared" si="2"/>
        <v>0</v>
      </c>
    </row>
    <row r="78" spans="1:7" ht="16.5">
      <c r="A78" s="541" t="s">
        <v>277</v>
      </c>
      <c r="B78" s="556" t="s">
        <v>759</v>
      </c>
      <c r="C78" s="198" t="s">
        <v>760</v>
      </c>
      <c r="D78" s="197" t="s">
        <v>697</v>
      </c>
      <c r="E78" s="52">
        <v>20</v>
      </c>
      <c r="F78" s="201"/>
      <c r="G78" s="324">
        <f t="shared" si="2"/>
        <v>0</v>
      </c>
    </row>
    <row r="79" spans="1:7" ht="16.5">
      <c r="A79" s="542"/>
      <c r="B79" s="556"/>
      <c r="C79" s="198" t="s">
        <v>761</v>
      </c>
      <c r="D79" s="197" t="s">
        <v>697</v>
      </c>
      <c r="E79" s="52">
        <v>20</v>
      </c>
      <c r="F79" s="191"/>
      <c r="G79" s="324">
        <f t="shared" si="2"/>
        <v>0</v>
      </c>
    </row>
    <row r="80" spans="1:7" ht="16.5">
      <c r="A80" s="542"/>
      <c r="B80" s="556"/>
      <c r="C80" s="198" t="s">
        <v>762</v>
      </c>
      <c r="D80" s="197" t="s">
        <v>697</v>
      </c>
      <c r="E80" s="52">
        <v>500</v>
      </c>
      <c r="F80" s="191"/>
      <c r="G80" s="324">
        <f t="shared" si="2"/>
        <v>0</v>
      </c>
    </row>
    <row r="81" spans="1:7" ht="16.5">
      <c r="A81" s="542"/>
      <c r="B81" s="556"/>
      <c r="C81" s="198" t="s">
        <v>763</v>
      </c>
      <c r="D81" s="197" t="s">
        <v>697</v>
      </c>
      <c r="E81" s="52">
        <v>500</v>
      </c>
      <c r="F81" s="191"/>
      <c r="G81" s="324">
        <f t="shared" si="2"/>
        <v>0</v>
      </c>
    </row>
    <row r="82" spans="1:7" ht="16.5">
      <c r="A82" s="543"/>
      <c r="B82" s="556"/>
      <c r="C82" s="198" t="s">
        <v>764</v>
      </c>
      <c r="D82" s="197" t="s">
        <v>697</v>
      </c>
      <c r="E82" s="52">
        <v>50</v>
      </c>
      <c r="F82" s="191"/>
      <c r="G82" s="324">
        <f t="shared" si="2"/>
        <v>0</v>
      </c>
    </row>
    <row r="83" spans="1:7" ht="33">
      <c r="A83" s="541" t="s">
        <v>286</v>
      </c>
      <c r="B83" s="556" t="s">
        <v>765</v>
      </c>
      <c r="C83" s="198" t="s">
        <v>766</v>
      </c>
      <c r="D83" s="52" t="s">
        <v>10</v>
      </c>
      <c r="E83" s="52">
        <v>2</v>
      </c>
      <c r="F83" s="201"/>
      <c r="G83" s="324">
        <f t="shared" si="2"/>
        <v>0</v>
      </c>
    </row>
    <row r="84" spans="1:7" ht="33">
      <c r="A84" s="542"/>
      <c r="B84" s="556"/>
      <c r="C84" s="198" t="s">
        <v>767</v>
      </c>
      <c r="D84" s="52" t="s">
        <v>10</v>
      </c>
      <c r="E84" s="52">
        <v>14</v>
      </c>
      <c r="F84" s="191"/>
      <c r="G84" s="324">
        <f t="shared" si="2"/>
        <v>0</v>
      </c>
    </row>
    <row r="85" spans="1:7" ht="33">
      <c r="A85" s="542"/>
      <c r="B85" s="556"/>
      <c r="C85" s="198" t="s">
        <v>768</v>
      </c>
      <c r="D85" s="52" t="s">
        <v>10</v>
      </c>
      <c r="E85" s="52">
        <v>4</v>
      </c>
      <c r="F85" s="191"/>
      <c r="G85" s="324">
        <f t="shared" si="2"/>
        <v>0</v>
      </c>
    </row>
    <row r="86" spans="1:7" ht="16.5">
      <c r="A86" s="542"/>
      <c r="B86" s="556"/>
      <c r="C86" s="198" t="s">
        <v>769</v>
      </c>
      <c r="D86" s="52" t="s">
        <v>10</v>
      </c>
      <c r="E86" s="52">
        <v>22</v>
      </c>
      <c r="F86" s="191"/>
      <c r="G86" s="324">
        <f t="shared" si="2"/>
        <v>0</v>
      </c>
    </row>
    <row r="87" spans="1:7" ht="33">
      <c r="A87" s="542"/>
      <c r="B87" s="556"/>
      <c r="C87" s="198" t="s">
        <v>770</v>
      </c>
      <c r="D87" s="52" t="s">
        <v>10</v>
      </c>
      <c r="E87" s="52">
        <v>10</v>
      </c>
      <c r="F87" s="191"/>
      <c r="G87" s="324">
        <f t="shared" si="2"/>
        <v>0</v>
      </c>
    </row>
    <row r="88" spans="1:7" ht="16.5">
      <c r="A88" s="542"/>
      <c r="B88" s="556"/>
      <c r="C88" s="198" t="s">
        <v>771</v>
      </c>
      <c r="D88" s="52" t="s">
        <v>10</v>
      </c>
      <c r="E88" s="52">
        <v>3</v>
      </c>
      <c r="F88" s="191"/>
      <c r="G88" s="324">
        <f t="shared" si="2"/>
        <v>0</v>
      </c>
    </row>
    <row r="89" spans="1:7" ht="16.5">
      <c r="A89" s="542"/>
      <c r="B89" s="556"/>
      <c r="C89" s="198" t="s">
        <v>772</v>
      </c>
      <c r="D89" s="52" t="s">
        <v>10</v>
      </c>
      <c r="E89" s="52">
        <v>7</v>
      </c>
      <c r="F89" s="191"/>
      <c r="G89" s="324">
        <f t="shared" si="2"/>
        <v>0</v>
      </c>
    </row>
    <row r="90" spans="1:7" ht="33">
      <c r="A90" s="542"/>
      <c r="B90" s="556"/>
      <c r="C90" s="198" t="s">
        <v>773</v>
      </c>
      <c r="D90" s="52" t="s">
        <v>10</v>
      </c>
      <c r="E90" s="52">
        <v>1</v>
      </c>
      <c r="F90" s="191"/>
      <c r="G90" s="324">
        <f t="shared" si="2"/>
        <v>0</v>
      </c>
    </row>
    <row r="91" spans="1:7" ht="16.5">
      <c r="A91" s="543"/>
      <c r="B91" s="556"/>
      <c r="C91" s="198" t="s">
        <v>774</v>
      </c>
      <c r="D91" s="52" t="s">
        <v>10</v>
      </c>
      <c r="E91" s="52">
        <v>1</v>
      </c>
      <c r="F91" s="191"/>
      <c r="G91" s="324">
        <f t="shared" si="2"/>
        <v>0</v>
      </c>
    </row>
    <row r="92" spans="1:7" ht="247.5">
      <c r="A92" s="557" t="s">
        <v>879</v>
      </c>
      <c r="B92" s="556" t="s">
        <v>775</v>
      </c>
      <c r="C92" s="60" t="s">
        <v>866</v>
      </c>
      <c r="D92" s="51" t="s">
        <v>10</v>
      </c>
      <c r="E92" s="51">
        <v>27</v>
      </c>
      <c r="F92" s="201"/>
      <c r="G92" s="324">
        <f t="shared" si="2"/>
        <v>0</v>
      </c>
    </row>
    <row r="93" spans="1:7" ht="264">
      <c r="A93" s="557"/>
      <c r="B93" s="556"/>
      <c r="C93" s="60" t="s">
        <v>867</v>
      </c>
      <c r="D93" s="51" t="s">
        <v>10</v>
      </c>
      <c r="E93" s="51">
        <v>4</v>
      </c>
      <c r="F93" s="191"/>
      <c r="G93" s="324">
        <f t="shared" si="2"/>
        <v>0</v>
      </c>
    </row>
    <row r="94" spans="1:7" ht="247.5">
      <c r="A94" s="557"/>
      <c r="B94" s="556"/>
      <c r="C94" s="60" t="s">
        <v>868</v>
      </c>
      <c r="D94" s="51" t="s">
        <v>10</v>
      </c>
      <c r="E94" s="51">
        <v>6</v>
      </c>
      <c r="F94" s="201"/>
      <c r="G94" s="324">
        <f t="shared" si="2"/>
        <v>0</v>
      </c>
    </row>
    <row r="95" spans="1:7" ht="214.5">
      <c r="A95" s="557"/>
      <c r="B95" s="556"/>
      <c r="C95" s="200" t="s">
        <v>869</v>
      </c>
      <c r="D95" s="51" t="s">
        <v>10</v>
      </c>
      <c r="E95" s="51">
        <v>14</v>
      </c>
      <c r="F95" s="201"/>
      <c r="G95" s="324">
        <f t="shared" si="2"/>
        <v>0</v>
      </c>
    </row>
    <row r="96" spans="1:7" ht="214.5">
      <c r="A96" s="557"/>
      <c r="B96" s="556"/>
      <c r="C96" s="322" t="s">
        <v>776</v>
      </c>
      <c r="D96" s="561" t="s">
        <v>10</v>
      </c>
      <c r="E96" s="561">
        <v>8</v>
      </c>
      <c r="F96" s="563"/>
      <c r="G96" s="559">
        <f t="shared" si="2"/>
        <v>0</v>
      </c>
    </row>
    <row r="97" spans="1:7" ht="16.5">
      <c r="A97" s="557"/>
      <c r="B97" s="556"/>
      <c r="C97" s="323" t="s">
        <v>777</v>
      </c>
      <c r="D97" s="562"/>
      <c r="E97" s="562"/>
      <c r="F97" s="564"/>
      <c r="G97" s="560"/>
    </row>
    <row r="98" spans="1:7" ht="247.5">
      <c r="A98" s="557"/>
      <c r="B98" s="556"/>
      <c r="C98" s="200" t="s">
        <v>870</v>
      </c>
      <c r="D98" s="51" t="s">
        <v>10</v>
      </c>
      <c r="E98" s="51">
        <v>3</v>
      </c>
      <c r="F98" s="191"/>
      <c r="G98" s="325">
        <f t="shared" si="2"/>
        <v>0</v>
      </c>
    </row>
    <row r="99" spans="1:7" ht="247.5">
      <c r="A99" s="557"/>
      <c r="B99" s="556"/>
      <c r="C99" s="200" t="s">
        <v>871</v>
      </c>
      <c r="D99" s="51" t="s">
        <v>10</v>
      </c>
      <c r="E99" s="51">
        <v>10</v>
      </c>
      <c r="F99" s="191"/>
      <c r="G99" s="325">
        <f t="shared" si="2"/>
        <v>0</v>
      </c>
    </row>
    <row r="100" spans="1:7" ht="264">
      <c r="A100" s="557"/>
      <c r="B100" s="556"/>
      <c r="C100" s="200" t="s">
        <v>872</v>
      </c>
      <c r="D100" s="51" t="s">
        <v>10</v>
      </c>
      <c r="E100" s="51">
        <v>4</v>
      </c>
      <c r="F100" s="191"/>
      <c r="G100" s="325">
        <f t="shared" ref="G100:G107" si="3">F100*E100</f>
        <v>0</v>
      </c>
    </row>
    <row r="101" spans="1:7" ht="198">
      <c r="A101" s="557"/>
      <c r="B101" s="556"/>
      <c r="C101" s="200" t="s">
        <v>886</v>
      </c>
      <c r="D101" s="51" t="s">
        <v>10</v>
      </c>
      <c r="E101" s="51">
        <v>5</v>
      </c>
      <c r="F101" s="191"/>
      <c r="G101" s="325">
        <f t="shared" si="3"/>
        <v>0</v>
      </c>
    </row>
    <row r="102" spans="1:7" ht="198">
      <c r="A102" s="557"/>
      <c r="B102" s="556"/>
      <c r="C102" s="200" t="s">
        <v>874</v>
      </c>
      <c r="D102" s="51" t="s">
        <v>10</v>
      </c>
      <c r="E102" s="51">
        <v>13</v>
      </c>
      <c r="F102" s="191"/>
      <c r="G102" s="559">
        <f t="shared" si="3"/>
        <v>0</v>
      </c>
    </row>
    <row r="103" spans="1:7" ht="214.5">
      <c r="A103" s="557"/>
      <c r="B103" s="556"/>
      <c r="C103" s="200" t="s">
        <v>873</v>
      </c>
      <c r="D103" s="51" t="s">
        <v>10</v>
      </c>
      <c r="E103" s="51">
        <v>13</v>
      </c>
      <c r="F103" s="191"/>
      <c r="G103" s="560"/>
    </row>
    <row r="104" spans="1:7" ht="231">
      <c r="A104" s="557"/>
      <c r="B104" s="556"/>
      <c r="C104" s="60" t="s">
        <v>875</v>
      </c>
      <c r="D104" s="51" t="s">
        <v>10</v>
      </c>
      <c r="E104" s="51">
        <v>5</v>
      </c>
      <c r="F104" s="191"/>
      <c r="G104" s="325">
        <f t="shared" si="3"/>
        <v>0</v>
      </c>
    </row>
    <row r="105" spans="1:7" ht="247.5">
      <c r="A105" s="557"/>
      <c r="B105" s="556"/>
      <c r="C105" s="60" t="s">
        <v>876</v>
      </c>
      <c r="D105" s="51" t="s">
        <v>10</v>
      </c>
      <c r="E105" s="51">
        <v>4</v>
      </c>
      <c r="F105" s="191"/>
      <c r="G105" s="325">
        <f t="shared" si="3"/>
        <v>0</v>
      </c>
    </row>
    <row r="106" spans="1:7" ht="247.5">
      <c r="A106" s="557"/>
      <c r="B106" s="556"/>
      <c r="C106" s="60" t="s">
        <v>877</v>
      </c>
      <c r="D106" s="51" t="s">
        <v>10</v>
      </c>
      <c r="E106" s="51">
        <v>8</v>
      </c>
      <c r="F106" s="191"/>
      <c r="G106" s="325">
        <f t="shared" si="3"/>
        <v>0</v>
      </c>
    </row>
    <row r="107" spans="1:7" ht="198">
      <c r="A107" s="557"/>
      <c r="B107" s="556"/>
      <c r="C107" s="60" t="s">
        <v>878</v>
      </c>
      <c r="D107" s="51" t="s">
        <v>10</v>
      </c>
      <c r="E107" s="51">
        <v>10</v>
      </c>
      <c r="F107" s="191"/>
      <c r="G107" s="325">
        <f t="shared" si="3"/>
        <v>0</v>
      </c>
    </row>
    <row r="108" spans="1:7" ht="30" customHeight="1">
      <c r="A108" s="184"/>
      <c r="B108" s="574" t="s">
        <v>778</v>
      </c>
      <c r="C108" s="575"/>
      <c r="D108" s="575"/>
      <c r="E108" s="576"/>
      <c r="F108" s="327">
        <f>SUM(F35:F107)</f>
        <v>0</v>
      </c>
      <c r="G108" s="326">
        <f>SUM(G35:G107)</f>
        <v>0</v>
      </c>
    </row>
    <row r="109" spans="1:7" ht="30" customHeight="1">
      <c r="A109" s="181" t="s">
        <v>880</v>
      </c>
      <c r="B109" s="549" t="s">
        <v>779</v>
      </c>
      <c r="C109" s="549"/>
      <c r="D109" s="549"/>
      <c r="E109" s="549"/>
      <c r="F109" s="549"/>
      <c r="G109" s="550"/>
    </row>
    <row r="110" spans="1:7" ht="49.5" customHeight="1">
      <c r="A110" s="185" t="s">
        <v>8</v>
      </c>
      <c r="B110" s="547" t="s">
        <v>780</v>
      </c>
      <c r="C110" s="547"/>
      <c r="D110" s="175" t="s">
        <v>697</v>
      </c>
      <c r="E110" s="176">
        <v>20</v>
      </c>
      <c r="F110" s="191"/>
      <c r="G110" s="324">
        <f>F110*E110</f>
        <v>0</v>
      </c>
    </row>
    <row r="111" spans="1:7" ht="49.5" customHeight="1">
      <c r="A111" s="185" t="s">
        <v>13</v>
      </c>
      <c r="B111" s="565" t="s">
        <v>781</v>
      </c>
      <c r="C111" s="565"/>
      <c r="D111" s="175" t="s">
        <v>67</v>
      </c>
      <c r="E111" s="176">
        <v>1</v>
      </c>
      <c r="F111" s="191"/>
      <c r="G111" s="324">
        <f t="shared" ref="G111:G117" si="4">F111*E111</f>
        <v>0</v>
      </c>
    </row>
    <row r="112" spans="1:7" ht="33" customHeight="1">
      <c r="A112" s="185" t="s">
        <v>81</v>
      </c>
      <c r="B112" s="565" t="s">
        <v>782</v>
      </c>
      <c r="C112" s="565"/>
      <c r="D112" s="175" t="s">
        <v>67</v>
      </c>
      <c r="E112" s="176">
        <v>1</v>
      </c>
      <c r="F112" s="191"/>
      <c r="G112" s="324">
        <f t="shared" si="4"/>
        <v>0</v>
      </c>
    </row>
    <row r="113" spans="1:7" ht="72.75" customHeight="1">
      <c r="A113" s="185" t="s">
        <v>107</v>
      </c>
      <c r="B113" s="547" t="s">
        <v>783</v>
      </c>
      <c r="C113" s="547"/>
      <c r="D113" s="175" t="s">
        <v>697</v>
      </c>
      <c r="E113" s="176">
        <v>40</v>
      </c>
      <c r="F113" s="191"/>
      <c r="G113" s="324">
        <f t="shared" si="4"/>
        <v>0</v>
      </c>
    </row>
    <row r="114" spans="1:7" ht="66" customHeight="1">
      <c r="A114" s="185" t="s">
        <v>130</v>
      </c>
      <c r="B114" s="547" t="s">
        <v>784</v>
      </c>
      <c r="C114" s="547"/>
      <c r="D114" s="177" t="s">
        <v>67</v>
      </c>
      <c r="E114" s="176">
        <v>1</v>
      </c>
      <c r="F114" s="191"/>
      <c r="G114" s="324">
        <f t="shared" si="4"/>
        <v>0</v>
      </c>
    </row>
    <row r="115" spans="1:7" ht="33" customHeight="1">
      <c r="A115" s="185" t="s">
        <v>160</v>
      </c>
      <c r="B115" s="544" t="s">
        <v>715</v>
      </c>
      <c r="C115" s="545"/>
      <c r="D115" s="546"/>
      <c r="E115" s="176">
        <v>30</v>
      </c>
      <c r="F115" s="191"/>
      <c r="G115" s="324">
        <f t="shared" si="4"/>
        <v>0</v>
      </c>
    </row>
    <row r="116" spans="1:7" ht="33" customHeight="1">
      <c r="A116" s="185" t="s">
        <v>265</v>
      </c>
      <c r="B116" s="558" t="s">
        <v>716</v>
      </c>
      <c r="C116" s="558"/>
      <c r="D116" s="174" t="s">
        <v>67</v>
      </c>
      <c r="E116" s="174">
        <v>1</v>
      </c>
      <c r="F116" s="191"/>
      <c r="G116" s="324">
        <f t="shared" si="4"/>
        <v>0</v>
      </c>
    </row>
    <row r="117" spans="1:7" ht="33" customHeight="1">
      <c r="A117" s="185" t="s">
        <v>277</v>
      </c>
      <c r="B117" s="547" t="s">
        <v>785</v>
      </c>
      <c r="C117" s="547"/>
      <c r="D117" s="176" t="s">
        <v>67</v>
      </c>
      <c r="E117" s="176">
        <v>1</v>
      </c>
      <c r="F117" s="191"/>
      <c r="G117" s="324">
        <f t="shared" si="4"/>
        <v>0</v>
      </c>
    </row>
    <row r="118" spans="1:7" ht="30" customHeight="1">
      <c r="A118" s="186"/>
      <c r="B118" s="540" t="s">
        <v>12</v>
      </c>
      <c r="C118" s="540"/>
      <c r="D118" s="540"/>
      <c r="E118" s="540"/>
      <c r="F118" s="329">
        <f>SUM(F110:F117)</f>
        <v>0</v>
      </c>
      <c r="G118" s="328">
        <f>SUM(G110:G117)</f>
        <v>0</v>
      </c>
    </row>
    <row r="119" spans="1:7" ht="30" customHeight="1">
      <c r="A119" s="187" t="s">
        <v>786</v>
      </c>
      <c r="B119" s="567" t="s">
        <v>787</v>
      </c>
      <c r="C119" s="567"/>
      <c r="D119" s="567"/>
      <c r="E119" s="567"/>
      <c r="F119" s="567"/>
      <c r="G119" s="568"/>
    </row>
    <row r="120" spans="1:7" ht="49.5" customHeight="1">
      <c r="A120" s="185" t="s">
        <v>8</v>
      </c>
      <c r="B120" s="566" t="s">
        <v>788</v>
      </c>
      <c r="C120" s="566"/>
      <c r="D120" s="175" t="s">
        <v>67</v>
      </c>
      <c r="E120" s="52">
        <v>1</v>
      </c>
      <c r="F120" s="191"/>
      <c r="G120" s="324">
        <f>F120*E120</f>
        <v>0</v>
      </c>
    </row>
    <row r="121" spans="1:7" ht="33" customHeight="1">
      <c r="A121" s="185" t="s">
        <v>13</v>
      </c>
      <c r="B121" s="566" t="s">
        <v>789</v>
      </c>
      <c r="C121" s="566"/>
      <c r="D121" s="175" t="s">
        <v>697</v>
      </c>
      <c r="E121" s="52">
        <v>80</v>
      </c>
      <c r="F121" s="191"/>
      <c r="G121" s="324">
        <f t="shared" ref="G121:G139" si="5">F121*E121</f>
        <v>0</v>
      </c>
    </row>
    <row r="122" spans="1:7" ht="49.5" customHeight="1">
      <c r="A122" s="185" t="s">
        <v>81</v>
      </c>
      <c r="B122" s="566" t="s">
        <v>790</v>
      </c>
      <c r="C122" s="566"/>
      <c r="D122" s="175" t="s">
        <v>697</v>
      </c>
      <c r="E122" s="52">
        <v>10</v>
      </c>
      <c r="F122" s="191"/>
      <c r="G122" s="324">
        <f t="shared" si="5"/>
        <v>0</v>
      </c>
    </row>
    <row r="123" spans="1:7" ht="33" customHeight="1">
      <c r="A123" s="557" t="s">
        <v>107</v>
      </c>
      <c r="B123" s="547" t="s">
        <v>791</v>
      </c>
      <c r="C123" s="135" t="s">
        <v>792</v>
      </c>
      <c r="D123" s="173" t="s">
        <v>67</v>
      </c>
      <c r="E123" s="173">
        <v>1</v>
      </c>
      <c r="F123" s="203"/>
      <c r="G123" s="324">
        <f t="shared" si="5"/>
        <v>0</v>
      </c>
    </row>
    <row r="124" spans="1:7" ht="21.75" customHeight="1">
      <c r="A124" s="557"/>
      <c r="B124" s="547"/>
      <c r="C124" s="135" t="s">
        <v>793</v>
      </c>
      <c r="D124" s="173" t="s">
        <v>67</v>
      </c>
      <c r="E124" s="173">
        <v>2</v>
      </c>
      <c r="F124" s="203"/>
      <c r="G124" s="324">
        <f t="shared" si="5"/>
        <v>0</v>
      </c>
    </row>
    <row r="125" spans="1:7" ht="23.25" customHeight="1">
      <c r="A125" s="557"/>
      <c r="B125" s="547"/>
      <c r="C125" s="135" t="s">
        <v>794</v>
      </c>
      <c r="D125" s="173" t="s">
        <v>67</v>
      </c>
      <c r="E125" s="173">
        <v>1</v>
      </c>
      <c r="F125" s="203"/>
      <c r="G125" s="324">
        <f t="shared" si="5"/>
        <v>0</v>
      </c>
    </row>
    <row r="126" spans="1:7" ht="24" customHeight="1">
      <c r="A126" s="557"/>
      <c r="B126" s="547"/>
      <c r="C126" s="135" t="s">
        <v>795</v>
      </c>
      <c r="D126" s="173" t="s">
        <v>67</v>
      </c>
      <c r="E126" s="173">
        <v>3</v>
      </c>
      <c r="F126" s="203"/>
      <c r="G126" s="324">
        <f t="shared" si="5"/>
        <v>0</v>
      </c>
    </row>
    <row r="127" spans="1:7" ht="21.75" customHeight="1">
      <c r="A127" s="557"/>
      <c r="B127" s="547"/>
      <c r="C127" s="135" t="s">
        <v>796</v>
      </c>
      <c r="D127" s="173" t="s">
        <v>67</v>
      </c>
      <c r="E127" s="173">
        <v>80</v>
      </c>
      <c r="F127" s="203"/>
      <c r="G127" s="324">
        <f t="shared" si="5"/>
        <v>0</v>
      </c>
    </row>
    <row r="128" spans="1:7" ht="49.5">
      <c r="A128" s="557"/>
      <c r="B128" s="547"/>
      <c r="C128" s="135" t="s">
        <v>797</v>
      </c>
      <c r="D128" s="173" t="s">
        <v>67</v>
      </c>
      <c r="E128" s="173">
        <v>1</v>
      </c>
      <c r="F128" s="203"/>
      <c r="G128" s="324">
        <f t="shared" si="5"/>
        <v>0</v>
      </c>
    </row>
    <row r="129" spans="1:7" ht="20.25" customHeight="1">
      <c r="A129" s="557"/>
      <c r="B129" s="547"/>
      <c r="C129" s="135" t="s">
        <v>798</v>
      </c>
      <c r="D129" s="173" t="s">
        <v>67</v>
      </c>
      <c r="E129" s="173">
        <v>1</v>
      </c>
      <c r="F129" s="203"/>
      <c r="G129" s="324">
        <f t="shared" si="5"/>
        <v>0</v>
      </c>
    </row>
    <row r="130" spans="1:7" ht="33">
      <c r="A130" s="557"/>
      <c r="B130" s="547"/>
      <c r="C130" s="135" t="s">
        <v>799</v>
      </c>
      <c r="D130" s="173" t="s">
        <v>67</v>
      </c>
      <c r="E130" s="173">
        <v>1</v>
      </c>
      <c r="F130" s="203"/>
      <c r="G130" s="324">
        <f t="shared" si="5"/>
        <v>0</v>
      </c>
    </row>
    <row r="131" spans="1:7" ht="33" customHeight="1">
      <c r="A131" s="557" t="s">
        <v>130</v>
      </c>
      <c r="B131" s="566" t="s">
        <v>800</v>
      </c>
      <c r="C131" s="204" t="s">
        <v>801</v>
      </c>
      <c r="D131" s="175" t="s">
        <v>697</v>
      </c>
      <c r="E131" s="52">
        <v>10</v>
      </c>
      <c r="F131" s="201"/>
      <c r="G131" s="324">
        <f t="shared" si="5"/>
        <v>0</v>
      </c>
    </row>
    <row r="132" spans="1:7" ht="24.75" customHeight="1">
      <c r="A132" s="557"/>
      <c r="B132" s="566"/>
      <c r="C132" s="204" t="s">
        <v>802</v>
      </c>
      <c r="D132" s="175" t="s">
        <v>697</v>
      </c>
      <c r="E132" s="52">
        <v>150</v>
      </c>
      <c r="F132" s="191"/>
      <c r="G132" s="324">
        <f t="shared" si="5"/>
        <v>0</v>
      </c>
    </row>
    <row r="133" spans="1:7" ht="30" customHeight="1">
      <c r="A133" s="206" t="s">
        <v>160</v>
      </c>
      <c r="B133" s="205" t="s">
        <v>803</v>
      </c>
      <c r="C133" s="204" t="s">
        <v>804</v>
      </c>
      <c r="D133" s="175" t="s">
        <v>697</v>
      </c>
      <c r="E133" s="52">
        <v>200</v>
      </c>
      <c r="F133" s="201"/>
      <c r="G133" s="324">
        <f t="shared" si="5"/>
        <v>0</v>
      </c>
    </row>
    <row r="134" spans="1:7" ht="18.75" customHeight="1">
      <c r="A134" s="557" t="s">
        <v>265</v>
      </c>
      <c r="B134" s="566" t="s">
        <v>805</v>
      </c>
      <c r="C134" s="204" t="s">
        <v>806</v>
      </c>
      <c r="D134" s="175" t="s">
        <v>10</v>
      </c>
      <c r="E134" s="52">
        <v>10</v>
      </c>
      <c r="F134" s="201"/>
      <c r="G134" s="324">
        <f t="shared" si="5"/>
        <v>0</v>
      </c>
    </row>
    <row r="135" spans="1:7" ht="16.5">
      <c r="A135" s="557"/>
      <c r="B135" s="566"/>
      <c r="C135" s="204" t="s">
        <v>807</v>
      </c>
      <c r="D135" s="175" t="s">
        <v>10</v>
      </c>
      <c r="E135" s="52">
        <v>5</v>
      </c>
      <c r="F135" s="191"/>
      <c r="G135" s="324">
        <f t="shared" si="5"/>
        <v>0</v>
      </c>
    </row>
    <row r="136" spans="1:7" ht="28.5" customHeight="1">
      <c r="A136" s="185" t="s">
        <v>277</v>
      </c>
      <c r="B136" s="204" t="s">
        <v>808</v>
      </c>
      <c r="C136" s="204" t="s">
        <v>809</v>
      </c>
      <c r="D136" s="175" t="s">
        <v>10</v>
      </c>
      <c r="E136" s="52">
        <v>7</v>
      </c>
      <c r="F136" s="201"/>
      <c r="G136" s="324">
        <f t="shared" si="5"/>
        <v>0</v>
      </c>
    </row>
    <row r="137" spans="1:7" ht="33" customHeight="1">
      <c r="A137" s="185" t="s">
        <v>286</v>
      </c>
      <c r="B137" s="566" t="s">
        <v>810</v>
      </c>
      <c r="C137" s="566"/>
      <c r="D137" s="175" t="s">
        <v>67</v>
      </c>
      <c r="E137" s="52">
        <v>1</v>
      </c>
      <c r="F137" s="191"/>
      <c r="G137" s="324">
        <f t="shared" si="5"/>
        <v>0</v>
      </c>
    </row>
    <row r="138" spans="1:7" ht="24" customHeight="1">
      <c r="A138" s="185" t="s">
        <v>291</v>
      </c>
      <c r="B138" s="566" t="s">
        <v>811</v>
      </c>
      <c r="C138" s="566"/>
      <c r="D138" s="175" t="s">
        <v>812</v>
      </c>
      <c r="E138" s="52">
        <v>1</v>
      </c>
      <c r="F138" s="191"/>
      <c r="G138" s="324">
        <f t="shared" si="5"/>
        <v>0</v>
      </c>
    </row>
    <row r="139" spans="1:7" ht="33" customHeight="1">
      <c r="A139" s="185" t="s">
        <v>299</v>
      </c>
      <c r="B139" s="547" t="s">
        <v>785</v>
      </c>
      <c r="C139" s="547"/>
      <c r="D139" s="175" t="s">
        <v>67</v>
      </c>
      <c r="E139" s="52">
        <v>1</v>
      </c>
      <c r="F139" s="191"/>
      <c r="G139" s="324">
        <f t="shared" si="5"/>
        <v>0</v>
      </c>
    </row>
    <row r="140" spans="1:7" ht="28.5" customHeight="1">
      <c r="A140" s="188"/>
      <c r="B140" s="587" t="s">
        <v>12</v>
      </c>
      <c r="C140" s="587"/>
      <c r="D140" s="587"/>
      <c r="E140" s="587"/>
      <c r="F140" s="327">
        <f>SUM(F120:F139)</f>
        <v>0</v>
      </c>
      <c r="G140" s="326">
        <f>SUM(G120:G139)</f>
        <v>0</v>
      </c>
    </row>
    <row r="141" spans="1:7" ht="30" customHeight="1">
      <c r="A141" s="189" t="s">
        <v>813</v>
      </c>
      <c r="B141" s="567" t="s">
        <v>814</v>
      </c>
      <c r="C141" s="567"/>
      <c r="D141" s="567"/>
      <c r="E141" s="567"/>
      <c r="F141" s="567"/>
      <c r="G141" s="568"/>
    </row>
    <row r="142" spans="1:7" ht="82.5" customHeight="1">
      <c r="A142" s="185" t="s">
        <v>8</v>
      </c>
      <c r="B142" s="556" t="s">
        <v>815</v>
      </c>
      <c r="C142" s="556"/>
      <c r="D142" s="52" t="s">
        <v>67</v>
      </c>
      <c r="E142" s="52">
        <v>1</v>
      </c>
      <c r="F142" s="191"/>
      <c r="G142" s="324">
        <f>F142*E142</f>
        <v>0</v>
      </c>
    </row>
    <row r="143" spans="1:7" ht="33" customHeight="1">
      <c r="A143" s="185" t="s">
        <v>13</v>
      </c>
      <c r="B143" s="556" t="s">
        <v>816</v>
      </c>
      <c r="C143" s="556"/>
      <c r="D143" s="52" t="s">
        <v>10</v>
      </c>
      <c r="E143" s="52">
        <v>34</v>
      </c>
      <c r="F143" s="191"/>
      <c r="G143" s="324">
        <f t="shared" ref="G143:G150" si="6">F143*E143</f>
        <v>0</v>
      </c>
    </row>
    <row r="144" spans="1:7" ht="49.5" customHeight="1">
      <c r="A144" s="185" t="s">
        <v>81</v>
      </c>
      <c r="B144" s="556" t="s">
        <v>817</v>
      </c>
      <c r="C144" s="556"/>
      <c r="D144" s="52" t="s">
        <v>10</v>
      </c>
      <c r="E144" s="52">
        <v>3</v>
      </c>
      <c r="F144" s="191"/>
      <c r="G144" s="324">
        <f t="shared" si="6"/>
        <v>0</v>
      </c>
    </row>
    <row r="145" spans="1:7" ht="49.5" customHeight="1">
      <c r="A145" s="185" t="s">
        <v>107</v>
      </c>
      <c r="B145" s="556" t="s">
        <v>818</v>
      </c>
      <c r="C145" s="556"/>
      <c r="D145" s="52" t="s">
        <v>10</v>
      </c>
      <c r="E145" s="52">
        <v>3</v>
      </c>
      <c r="F145" s="191"/>
      <c r="G145" s="324">
        <f t="shared" si="6"/>
        <v>0</v>
      </c>
    </row>
    <row r="146" spans="1:7" ht="33" customHeight="1">
      <c r="A146" s="185" t="s">
        <v>130</v>
      </c>
      <c r="B146" s="556" t="s">
        <v>819</v>
      </c>
      <c r="C146" s="556"/>
      <c r="D146" s="52" t="s">
        <v>10</v>
      </c>
      <c r="E146" s="52">
        <v>1</v>
      </c>
      <c r="F146" s="191"/>
      <c r="G146" s="324">
        <f t="shared" si="6"/>
        <v>0</v>
      </c>
    </row>
    <row r="147" spans="1:7" ht="49.5" customHeight="1">
      <c r="A147" s="185" t="s">
        <v>160</v>
      </c>
      <c r="B147" s="556" t="s">
        <v>820</v>
      </c>
      <c r="C147" s="556"/>
      <c r="D147" s="52" t="s">
        <v>10</v>
      </c>
      <c r="E147" s="52">
        <v>1</v>
      </c>
      <c r="F147" s="191"/>
      <c r="G147" s="324">
        <f t="shared" si="6"/>
        <v>0</v>
      </c>
    </row>
    <row r="148" spans="1:7" ht="33" customHeight="1">
      <c r="A148" s="185" t="s">
        <v>265</v>
      </c>
      <c r="B148" s="556" t="s">
        <v>821</v>
      </c>
      <c r="C148" s="556"/>
      <c r="D148" s="52" t="s">
        <v>10</v>
      </c>
      <c r="E148" s="52">
        <v>10</v>
      </c>
      <c r="F148" s="191"/>
      <c r="G148" s="324">
        <f t="shared" si="6"/>
        <v>0</v>
      </c>
    </row>
    <row r="149" spans="1:7" ht="30" customHeight="1">
      <c r="A149" s="185" t="s">
        <v>277</v>
      </c>
      <c r="B149" s="556" t="s">
        <v>822</v>
      </c>
      <c r="C149" s="556"/>
      <c r="D149" s="52" t="s">
        <v>10</v>
      </c>
      <c r="E149" s="52">
        <v>2</v>
      </c>
      <c r="F149" s="191"/>
      <c r="G149" s="324">
        <f t="shared" si="6"/>
        <v>0</v>
      </c>
    </row>
    <row r="150" spans="1:7" ht="33" customHeight="1">
      <c r="A150" s="185" t="s">
        <v>286</v>
      </c>
      <c r="B150" s="556" t="s">
        <v>823</v>
      </c>
      <c r="C150" s="556"/>
      <c r="D150" s="52" t="s">
        <v>10</v>
      </c>
      <c r="E150" s="52">
        <v>1</v>
      </c>
      <c r="F150" s="191"/>
      <c r="G150" s="324">
        <f t="shared" si="6"/>
        <v>0</v>
      </c>
    </row>
    <row r="151" spans="1:7" ht="32.25" customHeight="1">
      <c r="A151" s="185" t="s">
        <v>291</v>
      </c>
      <c r="B151" s="577" t="s">
        <v>824</v>
      </c>
      <c r="C151" s="578"/>
      <c r="D151" s="578"/>
      <c r="E151" s="578"/>
      <c r="F151" s="578"/>
      <c r="G151" s="579"/>
    </row>
    <row r="152" spans="1:7" ht="29.25" customHeight="1">
      <c r="A152" s="185"/>
      <c r="B152" s="198" t="s">
        <v>825</v>
      </c>
      <c r="C152" s="198" t="s">
        <v>826</v>
      </c>
      <c r="D152" s="52" t="s">
        <v>697</v>
      </c>
      <c r="E152" s="52">
        <v>300</v>
      </c>
      <c r="F152" s="201"/>
      <c r="G152" s="196">
        <f>F152*E152</f>
        <v>0</v>
      </c>
    </row>
    <row r="153" spans="1:7" ht="28.5" customHeight="1">
      <c r="A153" s="185"/>
      <c r="B153" s="198" t="s">
        <v>825</v>
      </c>
      <c r="C153" s="198" t="s">
        <v>827</v>
      </c>
      <c r="D153" s="52" t="s">
        <v>697</v>
      </c>
      <c r="E153" s="52">
        <v>150</v>
      </c>
      <c r="F153" s="201"/>
      <c r="G153" s="196">
        <f t="shared" ref="G153:G157" si="7">F153*E153</f>
        <v>0</v>
      </c>
    </row>
    <row r="154" spans="1:7" ht="30" customHeight="1">
      <c r="A154" s="185" t="s">
        <v>299</v>
      </c>
      <c r="B154" s="556" t="s">
        <v>828</v>
      </c>
      <c r="C154" s="556"/>
      <c r="D154" s="52" t="s">
        <v>67</v>
      </c>
      <c r="E154" s="52">
        <v>1</v>
      </c>
      <c r="F154" s="191"/>
      <c r="G154" s="196">
        <f t="shared" si="7"/>
        <v>0</v>
      </c>
    </row>
    <row r="155" spans="1:7" ht="49.5" customHeight="1">
      <c r="A155" s="185" t="s">
        <v>304</v>
      </c>
      <c r="B155" s="556" t="s">
        <v>829</v>
      </c>
      <c r="C155" s="556"/>
      <c r="D155" s="52" t="s">
        <v>10</v>
      </c>
      <c r="E155" s="52">
        <v>40</v>
      </c>
      <c r="F155" s="191"/>
      <c r="G155" s="196">
        <f t="shared" si="7"/>
        <v>0</v>
      </c>
    </row>
    <row r="156" spans="1:7" ht="33" customHeight="1">
      <c r="A156" s="185" t="s">
        <v>310</v>
      </c>
      <c r="B156" s="556" t="s">
        <v>830</v>
      </c>
      <c r="C156" s="556"/>
      <c r="D156" s="52" t="s">
        <v>812</v>
      </c>
      <c r="E156" s="52">
        <v>1</v>
      </c>
      <c r="F156" s="191"/>
      <c r="G156" s="196">
        <f t="shared" si="7"/>
        <v>0</v>
      </c>
    </row>
    <row r="157" spans="1:7" ht="33" customHeight="1">
      <c r="A157" s="185" t="s">
        <v>325</v>
      </c>
      <c r="B157" s="556" t="s">
        <v>831</v>
      </c>
      <c r="C157" s="556"/>
      <c r="D157" s="52" t="s">
        <v>812</v>
      </c>
      <c r="E157" s="52">
        <v>1</v>
      </c>
      <c r="F157" s="191"/>
      <c r="G157" s="196">
        <f t="shared" si="7"/>
        <v>0</v>
      </c>
    </row>
    <row r="158" spans="1:7" ht="30" customHeight="1">
      <c r="A158" s="185"/>
      <c r="B158" s="584" t="s">
        <v>12</v>
      </c>
      <c r="C158" s="584"/>
      <c r="D158" s="584"/>
      <c r="E158" s="584"/>
      <c r="F158" s="332">
        <f>SUM(F152:F157,F142:F150)</f>
        <v>0</v>
      </c>
      <c r="G158" s="331">
        <f>SUM(G152:G157,G142:G150)</f>
        <v>0</v>
      </c>
    </row>
    <row r="159" spans="1:7" ht="30" customHeight="1">
      <c r="A159" s="181" t="s">
        <v>881</v>
      </c>
      <c r="B159" s="585" t="s">
        <v>832</v>
      </c>
      <c r="C159" s="585"/>
      <c r="D159" s="585"/>
      <c r="E159" s="585"/>
      <c r="F159" s="585"/>
      <c r="G159" s="586"/>
    </row>
    <row r="160" spans="1:7" ht="49.5" customHeight="1">
      <c r="A160" s="185" t="s">
        <v>8</v>
      </c>
      <c r="B160" s="383" t="s">
        <v>833</v>
      </c>
      <c r="C160" s="383"/>
      <c r="D160" s="175" t="s">
        <v>10</v>
      </c>
      <c r="E160" s="175">
        <v>1</v>
      </c>
      <c r="F160" s="201"/>
      <c r="G160" s="324">
        <f>F160*E160</f>
        <v>0</v>
      </c>
    </row>
    <row r="161" spans="1:7" ht="33" customHeight="1">
      <c r="A161" s="185" t="s">
        <v>13</v>
      </c>
      <c r="B161" s="383" t="s">
        <v>834</v>
      </c>
      <c r="C161" s="383"/>
      <c r="D161" s="175" t="s">
        <v>67</v>
      </c>
      <c r="E161" s="175">
        <v>1</v>
      </c>
      <c r="F161" s="191"/>
      <c r="G161" s="324">
        <f t="shared" ref="G161:G175" si="8">F161*E161</f>
        <v>0</v>
      </c>
    </row>
    <row r="162" spans="1:7" ht="46.5" customHeight="1">
      <c r="A162" s="557" t="s">
        <v>81</v>
      </c>
      <c r="B162" s="383" t="s">
        <v>835</v>
      </c>
      <c r="C162" s="60" t="s">
        <v>836</v>
      </c>
      <c r="D162" s="175" t="s">
        <v>697</v>
      </c>
      <c r="E162" s="175">
        <v>50</v>
      </c>
      <c r="F162" s="201"/>
      <c r="G162" s="324">
        <f t="shared" si="8"/>
        <v>0</v>
      </c>
    </row>
    <row r="163" spans="1:7" ht="30" customHeight="1">
      <c r="A163" s="557"/>
      <c r="B163" s="383"/>
      <c r="C163" s="205" t="s">
        <v>837</v>
      </c>
      <c r="D163" s="175" t="s">
        <v>697</v>
      </c>
      <c r="E163" s="175">
        <v>25</v>
      </c>
      <c r="F163" s="191"/>
      <c r="G163" s="324">
        <f t="shared" si="8"/>
        <v>0</v>
      </c>
    </row>
    <row r="164" spans="1:7" ht="30" customHeight="1">
      <c r="A164" s="557"/>
      <c r="B164" s="383"/>
      <c r="C164" s="205" t="s">
        <v>838</v>
      </c>
      <c r="D164" s="175" t="s">
        <v>697</v>
      </c>
      <c r="E164" s="175">
        <v>20</v>
      </c>
      <c r="F164" s="191"/>
      <c r="G164" s="324">
        <f t="shared" si="8"/>
        <v>0</v>
      </c>
    </row>
    <row r="165" spans="1:7" ht="30" customHeight="1">
      <c r="A165" s="557"/>
      <c r="B165" s="383"/>
      <c r="C165" s="205" t="s">
        <v>839</v>
      </c>
      <c r="D165" s="175" t="s">
        <v>10</v>
      </c>
      <c r="E165" s="175">
        <v>1</v>
      </c>
      <c r="F165" s="191"/>
      <c r="G165" s="324">
        <f t="shared" si="8"/>
        <v>0</v>
      </c>
    </row>
    <row r="166" spans="1:7" ht="82.5">
      <c r="A166" s="185" t="s">
        <v>107</v>
      </c>
      <c r="B166" s="60" t="s">
        <v>840</v>
      </c>
      <c r="C166" s="205" t="s">
        <v>841</v>
      </c>
      <c r="D166" s="175" t="s">
        <v>10</v>
      </c>
      <c r="E166" s="175">
        <v>1</v>
      </c>
      <c r="F166" s="201"/>
      <c r="G166" s="324">
        <f t="shared" si="8"/>
        <v>0</v>
      </c>
    </row>
    <row r="167" spans="1:7" ht="21.75" customHeight="1">
      <c r="A167" s="557" t="s">
        <v>130</v>
      </c>
      <c r="B167" s="383" t="s">
        <v>842</v>
      </c>
      <c r="C167" s="205" t="s">
        <v>843</v>
      </c>
      <c r="D167" s="175" t="s">
        <v>697</v>
      </c>
      <c r="E167" s="175">
        <v>32</v>
      </c>
      <c r="F167" s="201"/>
      <c r="G167" s="324">
        <f t="shared" si="8"/>
        <v>0</v>
      </c>
    </row>
    <row r="168" spans="1:7" ht="30.75" customHeight="1">
      <c r="A168" s="557"/>
      <c r="B168" s="383"/>
      <c r="C168" s="205" t="s">
        <v>838</v>
      </c>
      <c r="D168" s="175" t="s">
        <v>697</v>
      </c>
      <c r="E168" s="175">
        <v>27</v>
      </c>
      <c r="F168" s="191"/>
      <c r="G168" s="324">
        <f t="shared" si="8"/>
        <v>0</v>
      </c>
    </row>
    <row r="169" spans="1:7" ht="26.25" customHeight="1">
      <c r="A169" s="557"/>
      <c r="B169" s="383"/>
      <c r="C169" s="205" t="s">
        <v>839</v>
      </c>
      <c r="D169" s="175" t="s">
        <v>10</v>
      </c>
      <c r="E169" s="175">
        <v>1</v>
      </c>
      <c r="F169" s="191"/>
      <c r="G169" s="324">
        <f t="shared" si="8"/>
        <v>0</v>
      </c>
    </row>
    <row r="170" spans="1:7" ht="82.5" customHeight="1">
      <c r="A170" s="541" t="s">
        <v>160</v>
      </c>
      <c r="B170" s="580" t="s">
        <v>882</v>
      </c>
      <c r="C170" s="60" t="s">
        <v>883</v>
      </c>
      <c r="D170" s="175" t="s">
        <v>10</v>
      </c>
      <c r="E170" s="175">
        <v>5</v>
      </c>
      <c r="F170" s="201"/>
      <c r="G170" s="324">
        <f t="shared" si="8"/>
        <v>0</v>
      </c>
    </row>
    <row r="171" spans="1:7" ht="49.5">
      <c r="A171" s="542"/>
      <c r="B171" s="581"/>
      <c r="C171" s="60" t="s">
        <v>884</v>
      </c>
      <c r="D171" s="175" t="s">
        <v>10</v>
      </c>
      <c r="E171" s="175">
        <v>6</v>
      </c>
      <c r="F171" s="201"/>
      <c r="G171" s="324">
        <f t="shared" si="8"/>
        <v>0</v>
      </c>
    </row>
    <row r="172" spans="1:7" ht="66">
      <c r="A172" s="542"/>
      <c r="B172" s="581"/>
      <c r="C172" s="60" t="s">
        <v>885</v>
      </c>
      <c r="D172" s="175" t="s">
        <v>697</v>
      </c>
      <c r="E172" s="175">
        <v>10</v>
      </c>
      <c r="F172" s="201"/>
      <c r="G172" s="324">
        <f t="shared" si="8"/>
        <v>0</v>
      </c>
    </row>
    <row r="173" spans="1:7" ht="30" customHeight="1">
      <c r="A173" s="542"/>
      <c r="B173" s="581"/>
      <c r="C173" s="205" t="s">
        <v>844</v>
      </c>
      <c r="D173" s="175" t="s">
        <v>697</v>
      </c>
      <c r="E173" s="175">
        <v>50</v>
      </c>
      <c r="F173" s="201"/>
      <c r="G173" s="324">
        <f t="shared" si="8"/>
        <v>0</v>
      </c>
    </row>
    <row r="174" spans="1:7" ht="32.25" customHeight="1">
      <c r="A174" s="543"/>
      <c r="B174" s="582"/>
      <c r="C174" s="205" t="s">
        <v>839</v>
      </c>
      <c r="D174" s="175" t="s">
        <v>10</v>
      </c>
      <c r="E174" s="175">
        <v>1</v>
      </c>
      <c r="F174" s="201"/>
      <c r="G174" s="324">
        <f t="shared" si="8"/>
        <v>0</v>
      </c>
    </row>
    <row r="175" spans="1:7" ht="49.5">
      <c r="A175" s="185" t="s">
        <v>265</v>
      </c>
      <c r="B175" s="60" t="s">
        <v>845</v>
      </c>
      <c r="C175" s="205" t="s">
        <v>846</v>
      </c>
      <c r="D175" s="175" t="s">
        <v>10</v>
      </c>
      <c r="E175" s="175">
        <v>1</v>
      </c>
      <c r="F175" s="201"/>
      <c r="G175" s="324">
        <f t="shared" si="8"/>
        <v>0</v>
      </c>
    </row>
    <row r="176" spans="1:7" ht="30" customHeight="1">
      <c r="A176" s="206"/>
      <c r="B176" s="583" t="s">
        <v>461</v>
      </c>
      <c r="C176" s="583"/>
      <c r="D176" s="583"/>
      <c r="E176" s="583"/>
      <c r="F176" s="327">
        <f>SUM(F160:F175)</f>
        <v>0</v>
      </c>
      <c r="G176" s="326">
        <f>SUM(G160:G175)</f>
        <v>0</v>
      </c>
    </row>
    <row r="177" spans="1:7" ht="30" customHeight="1">
      <c r="A177" s="181" t="s">
        <v>847</v>
      </c>
      <c r="B177" s="549" t="s">
        <v>848</v>
      </c>
      <c r="C177" s="549"/>
      <c r="D177" s="549"/>
      <c r="E177" s="549"/>
      <c r="F177" s="549"/>
      <c r="G177" s="550"/>
    </row>
    <row r="178" spans="1:7" ht="44.25" customHeight="1">
      <c r="A178" s="206" t="s">
        <v>8</v>
      </c>
      <c r="B178" s="383" t="s">
        <v>849</v>
      </c>
      <c r="C178" s="383"/>
      <c r="D178" s="175" t="s">
        <v>697</v>
      </c>
      <c r="E178" s="51">
        <v>140</v>
      </c>
      <c r="F178" s="191"/>
      <c r="G178" s="330">
        <f>F178*E178</f>
        <v>0</v>
      </c>
    </row>
    <row r="179" spans="1:7" ht="48" customHeight="1">
      <c r="A179" s="206" t="s">
        <v>13</v>
      </c>
      <c r="B179" s="383" t="s">
        <v>850</v>
      </c>
      <c r="C179" s="383"/>
      <c r="D179" s="175" t="s">
        <v>697</v>
      </c>
      <c r="E179" s="175">
        <v>75</v>
      </c>
      <c r="F179" s="191"/>
      <c r="G179" s="330">
        <f t="shared" ref="G179:G191" si="9">F179*E179</f>
        <v>0</v>
      </c>
    </row>
    <row r="180" spans="1:7" ht="36" customHeight="1">
      <c r="A180" s="206" t="s">
        <v>81</v>
      </c>
      <c r="B180" s="383" t="s">
        <v>851</v>
      </c>
      <c r="C180" s="383"/>
      <c r="D180" s="175" t="s">
        <v>697</v>
      </c>
      <c r="E180" s="175">
        <v>4</v>
      </c>
      <c r="F180" s="191"/>
      <c r="G180" s="330">
        <f t="shared" si="9"/>
        <v>0</v>
      </c>
    </row>
    <row r="181" spans="1:7" ht="32.25" customHeight="1">
      <c r="A181" s="206">
        <v>4</v>
      </c>
      <c r="B181" s="383" t="s">
        <v>852</v>
      </c>
      <c r="C181" s="383"/>
      <c r="D181" s="175" t="s">
        <v>10</v>
      </c>
      <c r="E181" s="175">
        <v>4</v>
      </c>
      <c r="F181" s="191"/>
      <c r="G181" s="330">
        <f t="shared" si="9"/>
        <v>0</v>
      </c>
    </row>
    <row r="182" spans="1:7" ht="16.5">
      <c r="A182" s="593" t="s">
        <v>130</v>
      </c>
      <c r="B182" s="592" t="s">
        <v>853</v>
      </c>
      <c r="C182" s="178" t="s">
        <v>854</v>
      </c>
      <c r="D182" s="175" t="s">
        <v>10</v>
      </c>
      <c r="E182" s="175">
        <v>90</v>
      </c>
      <c r="F182" s="201"/>
      <c r="G182" s="330">
        <f t="shared" si="9"/>
        <v>0</v>
      </c>
    </row>
    <row r="183" spans="1:7" ht="16.5">
      <c r="A183" s="594"/>
      <c r="B183" s="592"/>
      <c r="C183" s="178" t="s">
        <v>855</v>
      </c>
      <c r="D183" s="175" t="s">
        <v>10</v>
      </c>
      <c r="E183" s="175">
        <v>8</v>
      </c>
      <c r="F183" s="191"/>
      <c r="G183" s="330">
        <f t="shared" si="9"/>
        <v>0</v>
      </c>
    </row>
    <row r="184" spans="1:7" ht="16.5">
      <c r="A184" s="594"/>
      <c r="B184" s="592"/>
      <c r="C184" s="178" t="s">
        <v>856</v>
      </c>
      <c r="D184" s="175" t="s">
        <v>10</v>
      </c>
      <c r="E184" s="175">
        <v>10</v>
      </c>
      <c r="F184" s="191"/>
      <c r="G184" s="330">
        <f t="shared" si="9"/>
        <v>0</v>
      </c>
    </row>
    <row r="185" spans="1:7" ht="16.5">
      <c r="A185" s="594"/>
      <c r="B185" s="592"/>
      <c r="C185" s="178" t="s">
        <v>857</v>
      </c>
      <c r="D185" s="175" t="s">
        <v>10</v>
      </c>
      <c r="E185" s="175">
        <v>5</v>
      </c>
      <c r="F185" s="191"/>
      <c r="G185" s="330">
        <f t="shared" si="9"/>
        <v>0</v>
      </c>
    </row>
    <row r="186" spans="1:7" ht="16.5">
      <c r="A186" s="594"/>
      <c r="B186" s="592"/>
      <c r="C186" s="178" t="s">
        <v>858</v>
      </c>
      <c r="D186" s="175" t="s">
        <v>10</v>
      </c>
      <c r="E186" s="175">
        <v>5</v>
      </c>
      <c r="F186" s="191"/>
      <c r="G186" s="330">
        <f t="shared" si="9"/>
        <v>0</v>
      </c>
    </row>
    <row r="187" spans="1:7" ht="16.5">
      <c r="A187" s="594"/>
      <c r="B187" s="592"/>
      <c r="C187" s="178" t="s">
        <v>859</v>
      </c>
      <c r="D187" s="175" t="s">
        <v>10</v>
      </c>
      <c r="E187" s="175">
        <v>5</v>
      </c>
      <c r="F187" s="191"/>
      <c r="G187" s="330">
        <f t="shared" si="9"/>
        <v>0</v>
      </c>
    </row>
    <row r="188" spans="1:7" ht="16.5">
      <c r="A188" s="595"/>
      <c r="B188" s="592"/>
      <c r="C188" s="178" t="s">
        <v>860</v>
      </c>
      <c r="D188" s="175" t="s">
        <v>10</v>
      </c>
      <c r="E188" s="175">
        <v>15</v>
      </c>
      <c r="F188" s="191"/>
      <c r="G188" s="330">
        <f t="shared" si="9"/>
        <v>0</v>
      </c>
    </row>
    <row r="189" spans="1:7" ht="28.5" customHeight="1">
      <c r="A189" s="206" t="s">
        <v>160</v>
      </c>
      <c r="B189" s="592" t="s">
        <v>861</v>
      </c>
      <c r="C189" s="592"/>
      <c r="D189" s="175" t="s">
        <v>10</v>
      </c>
      <c r="E189" s="175">
        <v>12</v>
      </c>
      <c r="F189" s="191"/>
      <c r="G189" s="330">
        <f t="shared" si="9"/>
        <v>0</v>
      </c>
    </row>
    <row r="190" spans="1:7" ht="30" customHeight="1">
      <c r="A190" s="206" t="s">
        <v>265</v>
      </c>
      <c r="B190" s="592" t="s">
        <v>862</v>
      </c>
      <c r="C190" s="592"/>
      <c r="D190" s="175" t="s">
        <v>67</v>
      </c>
      <c r="E190" s="175">
        <v>1</v>
      </c>
      <c r="F190" s="191"/>
      <c r="G190" s="330">
        <f t="shared" si="9"/>
        <v>0</v>
      </c>
    </row>
    <row r="191" spans="1:7" ht="30.75" customHeight="1">
      <c r="A191" s="206" t="s">
        <v>277</v>
      </c>
      <c r="B191" s="592" t="s">
        <v>863</v>
      </c>
      <c r="C191" s="592"/>
      <c r="D191" s="175" t="s">
        <v>67</v>
      </c>
      <c r="E191" s="175">
        <v>1</v>
      </c>
      <c r="F191" s="191"/>
      <c r="G191" s="330">
        <f t="shared" si="9"/>
        <v>0</v>
      </c>
    </row>
    <row r="192" spans="1:7" ht="28.5" customHeight="1" thickBot="1">
      <c r="A192" s="207"/>
      <c r="B192" s="596" t="s">
        <v>12</v>
      </c>
      <c r="C192" s="597"/>
      <c r="D192" s="597"/>
      <c r="E192" s="598"/>
      <c r="F192" s="332">
        <f>SUM(F178:F191)</f>
        <v>0</v>
      </c>
      <c r="G192" s="333">
        <f>SUM(G178:G191)</f>
        <v>0</v>
      </c>
    </row>
    <row r="193" spans="1:7" ht="15.75" thickBot="1"/>
    <row r="194" spans="1:7" ht="16.5">
      <c r="A194" s="284">
        <v>9</v>
      </c>
      <c r="B194" s="404" t="s">
        <v>1348</v>
      </c>
      <c r="C194" s="405"/>
      <c r="D194" s="405"/>
      <c r="E194" s="405"/>
      <c r="F194" s="406"/>
      <c r="G194" s="285" t="s">
        <v>1349</v>
      </c>
    </row>
    <row r="195" spans="1:7" ht="16.5">
      <c r="A195" s="286">
        <v>10</v>
      </c>
      <c r="B195" s="401" t="s">
        <v>1350</v>
      </c>
      <c r="C195" s="402"/>
      <c r="D195" s="402"/>
      <c r="E195" s="402"/>
      <c r="F195" s="403"/>
      <c r="G195" s="287">
        <f>G192+G176+G158+G140+G118+G108+G33+G23</f>
        <v>0</v>
      </c>
    </row>
    <row r="196" spans="1:7" ht="16.5">
      <c r="A196" s="286">
        <v>11</v>
      </c>
      <c r="B196" s="401" t="s">
        <v>1351</v>
      </c>
      <c r="C196" s="402"/>
      <c r="D196" s="402"/>
      <c r="E196" s="402"/>
      <c r="F196" s="403"/>
      <c r="G196" s="288">
        <f>G195*0.25</f>
        <v>0</v>
      </c>
    </row>
    <row r="197" spans="1:7" ht="17.25" thickBot="1">
      <c r="A197" s="289">
        <v>12</v>
      </c>
      <c r="B197" s="398" t="s">
        <v>1352</v>
      </c>
      <c r="C197" s="399"/>
      <c r="D197" s="399"/>
      <c r="E197" s="399"/>
      <c r="F197" s="400"/>
      <c r="G197" s="290">
        <f>G196+G195</f>
        <v>0</v>
      </c>
    </row>
    <row r="201" spans="1:7">
      <c r="A201" t="s">
        <v>887</v>
      </c>
    </row>
    <row r="202" spans="1:7" ht="16.5">
      <c r="A202" s="591" t="s">
        <v>704</v>
      </c>
      <c r="B202" s="591"/>
      <c r="C202" s="591"/>
      <c r="D202" s="591"/>
      <c r="E202" s="591"/>
      <c r="F202" s="591"/>
    </row>
    <row r="203" spans="1:7" ht="16.5" customHeight="1">
      <c r="A203" s="588" t="s">
        <v>888</v>
      </c>
      <c r="B203" s="588"/>
      <c r="C203" s="588"/>
      <c r="D203" s="588"/>
      <c r="E203" s="588"/>
      <c r="F203" s="588"/>
    </row>
    <row r="204" spans="1:7" ht="16.5" customHeight="1">
      <c r="A204" s="590" t="s">
        <v>889</v>
      </c>
      <c r="B204" s="590"/>
      <c r="C204" s="590"/>
      <c r="D204" s="590"/>
      <c r="E204" s="590"/>
      <c r="F204" s="590"/>
    </row>
    <row r="205" spans="1:7" ht="16.5" customHeight="1">
      <c r="A205" s="589" t="s">
        <v>890</v>
      </c>
      <c r="B205" s="589"/>
      <c r="C205" s="589"/>
      <c r="D205" s="589"/>
      <c r="E205" s="589"/>
      <c r="F205" s="589"/>
    </row>
    <row r="206" spans="1:7" ht="16.5" customHeight="1">
      <c r="A206" s="588" t="s">
        <v>891</v>
      </c>
      <c r="B206" s="588"/>
      <c r="C206" s="588"/>
      <c r="D206" s="588"/>
      <c r="E206" s="588"/>
      <c r="F206" s="588"/>
    </row>
  </sheetData>
  <protectedRanges>
    <protectedRange password="C7A0" sqref="E177" name="Range1_7_1_1"/>
    <protectedRange password="C7A0" sqref="F131" name="Range1_2_1_3_1"/>
  </protectedRanges>
  <mergeCells count="111">
    <mergeCell ref="B177:G177"/>
    <mergeCell ref="B181:C181"/>
    <mergeCell ref="B180:C180"/>
    <mergeCell ref="B179:C179"/>
    <mergeCell ref="B178:C178"/>
    <mergeCell ref="B141:G141"/>
    <mergeCell ref="B150:C150"/>
    <mergeCell ref="B149:C149"/>
    <mergeCell ref="B148:C148"/>
    <mergeCell ref="B147:C147"/>
    <mergeCell ref="B146:C146"/>
    <mergeCell ref="B145:C145"/>
    <mergeCell ref="A206:F206"/>
    <mergeCell ref="A205:F205"/>
    <mergeCell ref="A204:F204"/>
    <mergeCell ref="A203:F203"/>
    <mergeCell ref="A202:F202"/>
    <mergeCell ref="B182:B188"/>
    <mergeCell ref="B189:C189"/>
    <mergeCell ref="B190:C190"/>
    <mergeCell ref="B191:C191"/>
    <mergeCell ref="A182:A188"/>
    <mergeCell ref="B194:F194"/>
    <mergeCell ref="B195:F195"/>
    <mergeCell ref="B196:F196"/>
    <mergeCell ref="B197:F197"/>
    <mergeCell ref="B192:E192"/>
    <mergeCell ref="B22:C22"/>
    <mergeCell ref="B34:G34"/>
    <mergeCell ref="B108:E108"/>
    <mergeCell ref="B151:G151"/>
    <mergeCell ref="B170:B174"/>
    <mergeCell ref="A162:A165"/>
    <mergeCell ref="B167:B169"/>
    <mergeCell ref="A167:A169"/>
    <mergeCell ref="B176:E176"/>
    <mergeCell ref="A170:A174"/>
    <mergeCell ref="B157:C157"/>
    <mergeCell ref="B158:E158"/>
    <mergeCell ref="B159:G159"/>
    <mergeCell ref="B160:C160"/>
    <mergeCell ref="B161:C161"/>
    <mergeCell ref="B162:B165"/>
    <mergeCell ref="B144:C144"/>
    <mergeCell ref="B143:C143"/>
    <mergeCell ref="B142:C142"/>
    <mergeCell ref="B154:C154"/>
    <mergeCell ref="B155:C155"/>
    <mergeCell ref="B156:C156"/>
    <mergeCell ref="B139:C139"/>
    <mergeCell ref="B140:E140"/>
    <mergeCell ref="B134:B135"/>
    <mergeCell ref="A134:A135"/>
    <mergeCell ref="B137:C137"/>
    <mergeCell ref="B138:C138"/>
    <mergeCell ref="B118:E118"/>
    <mergeCell ref="B119:G119"/>
    <mergeCell ref="B123:B130"/>
    <mergeCell ref="A123:A130"/>
    <mergeCell ref="B122:C122"/>
    <mergeCell ref="B121:C121"/>
    <mergeCell ref="B120:C120"/>
    <mergeCell ref="B117:C117"/>
    <mergeCell ref="B116:C116"/>
    <mergeCell ref="B114:C114"/>
    <mergeCell ref="B113:C113"/>
    <mergeCell ref="B112:C112"/>
    <mergeCell ref="B111:C111"/>
    <mergeCell ref="B110:C110"/>
    <mergeCell ref="B131:B132"/>
    <mergeCell ref="A131:A132"/>
    <mergeCell ref="B92:B107"/>
    <mergeCell ref="A92:A107"/>
    <mergeCell ref="B55:B61"/>
    <mergeCell ref="A55:A61"/>
    <mergeCell ref="B62:B68"/>
    <mergeCell ref="A62:A68"/>
    <mergeCell ref="B69:B70"/>
    <mergeCell ref="A69:A70"/>
    <mergeCell ref="B109:G109"/>
    <mergeCell ref="G96:G97"/>
    <mergeCell ref="G102:G103"/>
    <mergeCell ref="A83:A91"/>
    <mergeCell ref="A78:A82"/>
    <mergeCell ref="D96:D97"/>
    <mergeCell ref="E96:E97"/>
    <mergeCell ref="F96:F97"/>
    <mergeCell ref="A9:H9"/>
    <mergeCell ref="B11:C11"/>
    <mergeCell ref="B13:B20"/>
    <mergeCell ref="B21:G21"/>
    <mergeCell ref="B12:G12"/>
    <mergeCell ref="A13:A22"/>
    <mergeCell ref="B23:E23"/>
    <mergeCell ref="A71:A77"/>
    <mergeCell ref="B115:D115"/>
    <mergeCell ref="B35:B44"/>
    <mergeCell ref="A35:A44"/>
    <mergeCell ref="B45:B52"/>
    <mergeCell ref="A45:A52"/>
    <mergeCell ref="B53:B54"/>
    <mergeCell ref="A53:A54"/>
    <mergeCell ref="B24:G24"/>
    <mergeCell ref="B25:B30"/>
    <mergeCell ref="A25:A30"/>
    <mergeCell ref="B31:C31"/>
    <mergeCell ref="B32:C32"/>
    <mergeCell ref="B33:E33"/>
    <mergeCell ref="B71:B77"/>
    <mergeCell ref="B78:B82"/>
    <mergeCell ref="B83:B9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7"/>
  <sheetViews>
    <sheetView zoomScale="80" zoomScaleNormal="80" workbookViewId="0">
      <selection activeCell="C5" sqref="C5"/>
    </sheetView>
  </sheetViews>
  <sheetFormatPr defaultRowHeight="15"/>
  <cols>
    <col min="2" max="2" width="48" customWidth="1"/>
    <col min="3" max="3" width="38.85546875" customWidth="1"/>
    <col min="4" max="4" width="23.28515625" customWidth="1"/>
    <col min="5" max="5" width="18.5703125" customWidth="1"/>
    <col min="6" max="6" width="23.7109375" customWidth="1"/>
    <col min="7" max="7" width="25.85546875" customWidth="1"/>
  </cols>
  <sheetData>
    <row r="1" spans="1:8">
      <c r="A1" s="1" t="s">
        <v>20</v>
      </c>
      <c r="B1" s="1"/>
      <c r="C1" s="1"/>
      <c r="D1" s="1" t="s">
        <v>1</v>
      </c>
      <c r="E1" s="1"/>
      <c r="F1" s="1"/>
      <c r="G1" s="2"/>
      <c r="H1" s="2"/>
    </row>
    <row r="2" spans="1:8">
      <c r="A2" s="3" t="s">
        <v>21</v>
      </c>
      <c r="B2" s="4"/>
      <c r="C2" s="4"/>
      <c r="D2" s="11"/>
      <c r="E2" s="11"/>
      <c r="F2" s="11"/>
      <c r="G2" s="11"/>
      <c r="H2" s="5"/>
    </row>
    <row r="3" spans="1:8">
      <c r="A3" s="3" t="s">
        <v>22</v>
      </c>
      <c r="B3" s="4"/>
      <c r="C3" s="4"/>
      <c r="D3" s="11"/>
      <c r="E3" s="11"/>
      <c r="F3" s="11"/>
      <c r="G3" s="11"/>
      <c r="H3" s="5"/>
    </row>
    <row r="4" spans="1:8">
      <c r="A4" s="3" t="s">
        <v>23</v>
      </c>
      <c r="B4" s="4"/>
      <c r="C4" s="4"/>
      <c r="D4" s="11"/>
      <c r="E4" s="11"/>
      <c r="F4" s="11"/>
      <c r="G4" s="11"/>
      <c r="H4" s="5"/>
    </row>
    <row r="5" spans="1:8">
      <c r="A5" s="3" t="s">
        <v>24</v>
      </c>
      <c r="B5" s="4"/>
      <c r="C5" s="4"/>
      <c r="D5" s="11"/>
      <c r="E5" s="11"/>
      <c r="F5" s="11"/>
      <c r="G5" s="11"/>
      <c r="H5" s="5"/>
    </row>
    <row r="6" spans="1:8">
      <c r="A6" s="3" t="s">
        <v>25</v>
      </c>
      <c r="B6" s="4"/>
      <c r="C6" s="4"/>
      <c r="D6" s="11"/>
      <c r="E6" s="11"/>
      <c r="F6" s="11"/>
      <c r="G6" s="11"/>
      <c r="H6" s="5"/>
    </row>
    <row r="7" spans="1:8">
      <c r="A7" s="6" t="s">
        <v>26</v>
      </c>
      <c r="B7" s="4"/>
      <c r="C7" s="4"/>
      <c r="D7" s="11"/>
      <c r="E7" s="11"/>
      <c r="F7" s="11"/>
      <c r="G7" s="11"/>
      <c r="H7" s="5"/>
    </row>
    <row r="8" spans="1:8">
      <c r="A8" s="7"/>
      <c r="B8" s="8"/>
      <c r="C8" s="8"/>
      <c r="D8" s="4"/>
      <c r="E8" s="4"/>
      <c r="F8" s="4"/>
      <c r="G8" s="4"/>
      <c r="H8" s="5"/>
    </row>
    <row r="9" spans="1:8">
      <c r="A9" s="407" t="s">
        <v>1360</v>
      </c>
      <c r="B9" s="407"/>
      <c r="C9" s="407"/>
      <c r="D9" s="407"/>
      <c r="E9" s="407"/>
      <c r="F9" s="407"/>
      <c r="G9" s="407"/>
      <c r="H9" s="407"/>
    </row>
    <row r="10" spans="1:8" ht="15.75" thickBot="1"/>
    <row r="11" spans="1:8" ht="15.75">
      <c r="A11" s="13" t="s">
        <v>2</v>
      </c>
      <c r="B11" s="492" t="s">
        <v>3</v>
      </c>
      <c r="C11" s="492"/>
      <c r="D11" s="15" t="s">
        <v>4</v>
      </c>
      <c r="E11" s="15" t="s">
        <v>5</v>
      </c>
      <c r="F11" s="16" t="s">
        <v>6</v>
      </c>
      <c r="G11" s="17" t="s">
        <v>7</v>
      </c>
    </row>
    <row r="12" spans="1:8" ht="30" customHeight="1">
      <c r="A12" s="214" t="s">
        <v>892</v>
      </c>
      <c r="B12" s="608" t="s">
        <v>893</v>
      </c>
      <c r="C12" s="608"/>
      <c r="D12" s="608"/>
      <c r="E12" s="608"/>
      <c r="F12" s="608"/>
      <c r="G12" s="609"/>
    </row>
    <row r="13" spans="1:8" ht="66">
      <c r="A13" s="223" t="s">
        <v>9</v>
      </c>
      <c r="B13" s="72" t="s">
        <v>894</v>
      </c>
      <c r="C13" s="109" t="s">
        <v>895</v>
      </c>
      <c r="D13" s="240" t="s">
        <v>71</v>
      </c>
      <c r="E13" s="241">
        <v>4.5</v>
      </c>
      <c r="F13" s="303"/>
      <c r="G13" s="304">
        <f>F13*E13</f>
        <v>0</v>
      </c>
    </row>
    <row r="14" spans="1:8" ht="49.5">
      <c r="A14" s="224" t="s">
        <v>11</v>
      </c>
      <c r="B14" s="72" t="s">
        <v>896</v>
      </c>
      <c r="C14" s="56" t="s">
        <v>897</v>
      </c>
      <c r="D14" s="240" t="s">
        <v>71</v>
      </c>
      <c r="E14" s="241">
        <v>5</v>
      </c>
      <c r="F14" s="303"/>
      <c r="G14" s="304">
        <f t="shared" ref="G14:G34" si="0">F14*E14</f>
        <v>0</v>
      </c>
    </row>
    <row r="15" spans="1:8" ht="49.5">
      <c r="A15" s="224" t="s">
        <v>898</v>
      </c>
      <c r="B15" s="72" t="s">
        <v>899</v>
      </c>
      <c r="C15" s="56" t="s">
        <v>900</v>
      </c>
      <c r="D15" s="240" t="s">
        <v>71</v>
      </c>
      <c r="E15" s="241">
        <v>1</v>
      </c>
      <c r="F15" s="303"/>
      <c r="G15" s="304">
        <f t="shared" si="0"/>
        <v>0</v>
      </c>
    </row>
    <row r="16" spans="1:8" ht="49.5">
      <c r="A16" s="224" t="s">
        <v>901</v>
      </c>
      <c r="B16" s="72" t="s">
        <v>902</v>
      </c>
      <c r="C16" s="56" t="s">
        <v>903</v>
      </c>
      <c r="D16" s="240" t="s">
        <v>71</v>
      </c>
      <c r="E16" s="241">
        <v>4</v>
      </c>
      <c r="F16" s="303"/>
      <c r="G16" s="304">
        <f t="shared" si="0"/>
        <v>0</v>
      </c>
    </row>
    <row r="17" spans="1:7" ht="49.5">
      <c r="A17" s="223" t="s">
        <v>904</v>
      </c>
      <c r="B17" s="72" t="s">
        <v>905</v>
      </c>
      <c r="C17" s="109" t="s">
        <v>906</v>
      </c>
      <c r="D17" s="241" t="s">
        <v>907</v>
      </c>
      <c r="E17" s="241">
        <v>12</v>
      </c>
      <c r="F17" s="303"/>
      <c r="G17" s="304">
        <f t="shared" si="0"/>
        <v>0</v>
      </c>
    </row>
    <row r="18" spans="1:7" ht="66">
      <c r="A18" s="223" t="s">
        <v>908</v>
      </c>
      <c r="B18" s="72" t="s">
        <v>1236</v>
      </c>
      <c r="C18" s="239" t="s">
        <v>909</v>
      </c>
      <c r="D18" s="241" t="s">
        <v>10</v>
      </c>
      <c r="E18" s="241">
        <v>2</v>
      </c>
      <c r="F18" s="303"/>
      <c r="G18" s="304">
        <f t="shared" si="0"/>
        <v>0</v>
      </c>
    </row>
    <row r="19" spans="1:7" ht="66">
      <c r="A19" s="223" t="s">
        <v>910</v>
      </c>
      <c r="B19" s="72" t="s">
        <v>1237</v>
      </c>
      <c r="C19" s="109" t="s">
        <v>911</v>
      </c>
      <c r="D19" s="241" t="s">
        <v>10</v>
      </c>
      <c r="E19" s="241">
        <v>2</v>
      </c>
      <c r="F19" s="303"/>
      <c r="G19" s="304">
        <f t="shared" si="0"/>
        <v>0</v>
      </c>
    </row>
    <row r="20" spans="1:7" ht="66">
      <c r="A20" s="223" t="s">
        <v>912</v>
      </c>
      <c r="B20" s="72" t="s">
        <v>913</v>
      </c>
      <c r="C20" s="56" t="s">
        <v>914</v>
      </c>
      <c r="D20" s="240" t="s">
        <v>697</v>
      </c>
      <c r="E20" s="241">
        <v>7</v>
      </c>
      <c r="F20" s="303"/>
      <c r="G20" s="304">
        <f t="shared" si="0"/>
        <v>0</v>
      </c>
    </row>
    <row r="21" spans="1:7" ht="49.5">
      <c r="A21" s="223" t="s">
        <v>915</v>
      </c>
      <c r="B21" s="72" t="s">
        <v>916</v>
      </c>
      <c r="C21" s="56" t="s">
        <v>917</v>
      </c>
      <c r="D21" s="240" t="s">
        <v>10</v>
      </c>
      <c r="E21" s="241">
        <v>2</v>
      </c>
      <c r="F21" s="303"/>
      <c r="G21" s="304">
        <f t="shared" si="0"/>
        <v>0</v>
      </c>
    </row>
    <row r="22" spans="1:7" ht="99">
      <c r="A22" s="223" t="s">
        <v>918</v>
      </c>
      <c r="B22" s="72" t="s">
        <v>1238</v>
      </c>
      <c r="C22" s="56" t="s">
        <v>919</v>
      </c>
      <c r="D22" s="240" t="s">
        <v>10</v>
      </c>
      <c r="E22" s="241">
        <v>6</v>
      </c>
      <c r="F22" s="303"/>
      <c r="G22" s="304">
        <f t="shared" si="0"/>
        <v>0</v>
      </c>
    </row>
    <row r="23" spans="1:7" ht="48.75" customHeight="1">
      <c r="A23" s="223" t="s">
        <v>920</v>
      </c>
      <c r="B23" s="107" t="s">
        <v>921</v>
      </c>
      <c r="C23" s="109" t="s">
        <v>922</v>
      </c>
      <c r="D23" s="241" t="s">
        <v>697</v>
      </c>
      <c r="E23" s="241">
        <v>12</v>
      </c>
      <c r="F23" s="303"/>
      <c r="G23" s="304">
        <f t="shared" si="0"/>
        <v>0</v>
      </c>
    </row>
    <row r="24" spans="1:7" ht="99">
      <c r="A24" s="223" t="s">
        <v>923</v>
      </c>
      <c r="B24" s="107" t="s">
        <v>924</v>
      </c>
      <c r="C24" s="109" t="s">
        <v>925</v>
      </c>
      <c r="D24" s="241" t="s">
        <v>697</v>
      </c>
      <c r="E24" s="241">
        <v>6</v>
      </c>
      <c r="F24" s="303"/>
      <c r="G24" s="304">
        <f t="shared" si="0"/>
        <v>0</v>
      </c>
    </row>
    <row r="25" spans="1:7" ht="49.5">
      <c r="A25" s="225" t="s">
        <v>926</v>
      </c>
      <c r="B25" s="107" t="s">
        <v>927</v>
      </c>
      <c r="C25" s="109" t="s">
        <v>928</v>
      </c>
      <c r="D25" s="241" t="s">
        <v>10</v>
      </c>
      <c r="E25" s="241">
        <v>1</v>
      </c>
      <c r="F25" s="303"/>
      <c r="G25" s="304">
        <f t="shared" si="0"/>
        <v>0</v>
      </c>
    </row>
    <row r="26" spans="1:7" ht="33">
      <c r="A26" s="225" t="s">
        <v>929</v>
      </c>
      <c r="B26" s="107" t="s">
        <v>930</v>
      </c>
      <c r="C26" s="109" t="s">
        <v>931</v>
      </c>
      <c r="D26" s="241" t="s">
        <v>10</v>
      </c>
      <c r="E26" s="241">
        <v>1</v>
      </c>
      <c r="F26" s="303"/>
      <c r="G26" s="304">
        <f t="shared" si="0"/>
        <v>0</v>
      </c>
    </row>
    <row r="27" spans="1:7" ht="132">
      <c r="A27" s="225" t="s">
        <v>932</v>
      </c>
      <c r="B27" s="107" t="s">
        <v>1239</v>
      </c>
      <c r="C27" s="109" t="s">
        <v>933</v>
      </c>
      <c r="D27" s="241" t="s">
        <v>10</v>
      </c>
      <c r="E27" s="241">
        <v>1</v>
      </c>
      <c r="F27" s="303"/>
      <c r="G27" s="304">
        <f t="shared" si="0"/>
        <v>0</v>
      </c>
    </row>
    <row r="28" spans="1:7" ht="66">
      <c r="A28" s="225" t="s">
        <v>934</v>
      </c>
      <c r="B28" s="72" t="s">
        <v>1240</v>
      </c>
      <c r="C28" s="239" t="s">
        <v>935</v>
      </c>
      <c r="D28" s="241" t="s">
        <v>10</v>
      </c>
      <c r="E28" s="241">
        <v>1</v>
      </c>
      <c r="F28" s="303"/>
      <c r="G28" s="304">
        <f t="shared" si="0"/>
        <v>0</v>
      </c>
    </row>
    <row r="29" spans="1:7" ht="41.25" customHeight="1">
      <c r="A29" s="225" t="s">
        <v>936</v>
      </c>
      <c r="B29" s="605" t="s">
        <v>937</v>
      </c>
      <c r="C29" s="605"/>
      <c r="D29" s="241" t="s">
        <v>10</v>
      </c>
      <c r="E29" s="241">
        <v>1</v>
      </c>
      <c r="F29" s="303"/>
      <c r="G29" s="304">
        <f t="shared" si="0"/>
        <v>0</v>
      </c>
    </row>
    <row r="30" spans="1:7" ht="132">
      <c r="A30" s="225" t="s">
        <v>938</v>
      </c>
      <c r="B30" s="107" t="s">
        <v>939</v>
      </c>
      <c r="C30" s="109" t="s">
        <v>940</v>
      </c>
      <c r="D30" s="241" t="s">
        <v>378</v>
      </c>
      <c r="E30" s="241">
        <v>1</v>
      </c>
      <c r="F30" s="303"/>
      <c r="G30" s="304">
        <f t="shared" si="0"/>
        <v>0</v>
      </c>
    </row>
    <row r="31" spans="1:7" ht="33">
      <c r="A31" s="223" t="s">
        <v>941</v>
      </c>
      <c r="B31" s="134" t="s">
        <v>942</v>
      </c>
      <c r="C31" s="109" t="s">
        <v>943</v>
      </c>
      <c r="D31" s="241" t="s">
        <v>10</v>
      </c>
      <c r="E31" s="241">
        <v>1</v>
      </c>
      <c r="F31" s="303"/>
      <c r="G31" s="304">
        <f t="shared" si="0"/>
        <v>0</v>
      </c>
    </row>
    <row r="32" spans="1:7" ht="33">
      <c r="A32" s="223" t="s">
        <v>944</v>
      </c>
      <c r="B32" s="134" t="s">
        <v>945</v>
      </c>
      <c r="C32" s="109" t="s">
        <v>946</v>
      </c>
      <c r="D32" s="241" t="s">
        <v>10</v>
      </c>
      <c r="E32" s="241">
        <v>1</v>
      </c>
      <c r="F32" s="303"/>
      <c r="G32" s="304">
        <f t="shared" si="0"/>
        <v>0</v>
      </c>
    </row>
    <row r="33" spans="1:7" ht="33">
      <c r="A33" s="226" t="s">
        <v>947</v>
      </c>
      <c r="B33" s="107" t="s">
        <v>948</v>
      </c>
      <c r="C33" s="56" t="s">
        <v>949</v>
      </c>
      <c r="D33" s="241" t="s">
        <v>10</v>
      </c>
      <c r="E33" s="241">
        <v>1</v>
      </c>
      <c r="F33" s="303"/>
      <c r="G33" s="304">
        <f t="shared" si="0"/>
        <v>0</v>
      </c>
    </row>
    <row r="34" spans="1:7" ht="66">
      <c r="A34" s="225" t="s">
        <v>950</v>
      </c>
      <c r="B34" s="107" t="s">
        <v>951</v>
      </c>
      <c r="C34" s="109" t="s">
        <v>952</v>
      </c>
      <c r="D34" s="241" t="s">
        <v>10</v>
      </c>
      <c r="E34" s="241">
        <v>1</v>
      </c>
      <c r="F34" s="303"/>
      <c r="G34" s="304">
        <f t="shared" si="0"/>
        <v>0</v>
      </c>
    </row>
    <row r="35" spans="1:7" ht="30" customHeight="1">
      <c r="A35" s="215" t="s">
        <v>953</v>
      </c>
      <c r="B35" s="606" t="s">
        <v>893</v>
      </c>
      <c r="C35" s="606"/>
      <c r="D35" s="606"/>
      <c r="E35" s="606"/>
      <c r="F35" s="606"/>
      <c r="G35" s="607"/>
    </row>
    <row r="36" spans="1:7" ht="49.5">
      <c r="A36" s="227" t="s">
        <v>9</v>
      </c>
      <c r="B36" s="122" t="s">
        <v>954</v>
      </c>
      <c r="C36" s="56" t="s">
        <v>897</v>
      </c>
      <c r="D36" s="240" t="s">
        <v>71</v>
      </c>
      <c r="E36" s="241">
        <v>5</v>
      </c>
      <c r="F36" s="303"/>
      <c r="G36" s="304">
        <f>F36*E36</f>
        <v>0</v>
      </c>
    </row>
    <row r="37" spans="1:7" ht="49.5">
      <c r="A37" s="224" t="s">
        <v>11</v>
      </c>
      <c r="B37" s="72" t="s">
        <v>899</v>
      </c>
      <c r="C37" s="56" t="s">
        <v>900</v>
      </c>
      <c r="D37" s="240" t="s">
        <v>71</v>
      </c>
      <c r="E37" s="241">
        <v>1</v>
      </c>
      <c r="F37" s="303"/>
      <c r="G37" s="304">
        <f t="shared" ref="G37:G56" si="1">F37*E37</f>
        <v>0</v>
      </c>
    </row>
    <row r="38" spans="1:7" ht="49.5">
      <c r="A38" s="224" t="s">
        <v>898</v>
      </c>
      <c r="B38" s="72" t="s">
        <v>902</v>
      </c>
      <c r="C38" s="56" t="s">
        <v>903</v>
      </c>
      <c r="D38" s="240" t="s">
        <v>71</v>
      </c>
      <c r="E38" s="241">
        <v>4</v>
      </c>
      <c r="F38" s="303"/>
      <c r="G38" s="304">
        <f t="shared" si="1"/>
        <v>0</v>
      </c>
    </row>
    <row r="39" spans="1:7" ht="49.5">
      <c r="A39" s="224" t="s">
        <v>901</v>
      </c>
      <c r="B39" s="72" t="s">
        <v>955</v>
      </c>
      <c r="C39" s="109" t="s">
        <v>956</v>
      </c>
      <c r="D39" s="241" t="s">
        <v>907</v>
      </c>
      <c r="E39" s="241">
        <v>12</v>
      </c>
      <c r="F39" s="303"/>
      <c r="G39" s="304">
        <f t="shared" si="1"/>
        <v>0</v>
      </c>
    </row>
    <row r="40" spans="1:7" ht="66">
      <c r="A40" s="223" t="s">
        <v>904</v>
      </c>
      <c r="B40" s="72" t="s">
        <v>1241</v>
      </c>
      <c r="C40" s="109" t="s">
        <v>957</v>
      </c>
      <c r="D40" s="241" t="s">
        <v>10</v>
      </c>
      <c r="E40" s="241">
        <v>2</v>
      </c>
      <c r="F40" s="303"/>
      <c r="G40" s="304">
        <f t="shared" si="1"/>
        <v>0</v>
      </c>
    </row>
    <row r="41" spans="1:7" ht="66">
      <c r="A41" s="223" t="s">
        <v>908</v>
      </c>
      <c r="B41" s="72" t="s">
        <v>1242</v>
      </c>
      <c r="C41" s="109" t="s">
        <v>958</v>
      </c>
      <c r="D41" s="241" t="s">
        <v>10</v>
      </c>
      <c r="E41" s="241">
        <v>2</v>
      </c>
      <c r="F41" s="303"/>
      <c r="G41" s="304">
        <f t="shared" si="1"/>
        <v>0</v>
      </c>
    </row>
    <row r="42" spans="1:7" ht="82.5">
      <c r="A42" s="223" t="s">
        <v>910</v>
      </c>
      <c r="B42" s="72" t="s">
        <v>959</v>
      </c>
      <c r="C42" s="56" t="s">
        <v>960</v>
      </c>
      <c r="D42" s="240" t="s">
        <v>697</v>
      </c>
      <c r="E42" s="241">
        <v>10</v>
      </c>
      <c r="F42" s="303"/>
      <c r="G42" s="304">
        <f t="shared" si="1"/>
        <v>0</v>
      </c>
    </row>
    <row r="43" spans="1:7" ht="49.5">
      <c r="A43" s="223" t="s">
        <v>912</v>
      </c>
      <c r="B43" s="72" t="s">
        <v>916</v>
      </c>
      <c r="C43" s="56" t="s">
        <v>961</v>
      </c>
      <c r="D43" s="240" t="s">
        <v>10</v>
      </c>
      <c r="E43" s="241">
        <v>2</v>
      </c>
      <c r="F43" s="303"/>
      <c r="G43" s="304">
        <f t="shared" si="1"/>
        <v>0</v>
      </c>
    </row>
    <row r="44" spans="1:7" ht="99">
      <c r="A44" s="223" t="s">
        <v>915</v>
      </c>
      <c r="B44" s="72" t="s">
        <v>1238</v>
      </c>
      <c r="C44" s="56" t="s">
        <v>962</v>
      </c>
      <c r="D44" s="240" t="s">
        <v>10</v>
      </c>
      <c r="E44" s="241">
        <v>8</v>
      </c>
      <c r="F44" s="303"/>
      <c r="G44" s="304">
        <f t="shared" si="1"/>
        <v>0</v>
      </c>
    </row>
    <row r="45" spans="1:7" ht="33">
      <c r="A45" s="223" t="s">
        <v>918</v>
      </c>
      <c r="B45" s="107" t="s">
        <v>963</v>
      </c>
      <c r="C45" s="239" t="s">
        <v>922</v>
      </c>
      <c r="D45" s="241" t="s">
        <v>697</v>
      </c>
      <c r="E45" s="241">
        <v>12</v>
      </c>
      <c r="F45" s="303"/>
      <c r="G45" s="304">
        <f t="shared" si="1"/>
        <v>0</v>
      </c>
    </row>
    <row r="46" spans="1:7" ht="99">
      <c r="A46" s="223" t="s">
        <v>920</v>
      </c>
      <c r="B46" s="107" t="s">
        <v>924</v>
      </c>
      <c r="C46" s="109" t="s">
        <v>964</v>
      </c>
      <c r="D46" s="241" t="s">
        <v>697</v>
      </c>
      <c r="E46" s="241">
        <v>6</v>
      </c>
      <c r="F46" s="303"/>
      <c r="G46" s="304">
        <f t="shared" si="1"/>
        <v>0</v>
      </c>
    </row>
    <row r="47" spans="1:7" ht="16.5">
      <c r="A47" s="610" t="s">
        <v>923</v>
      </c>
      <c r="B47" s="430" t="s">
        <v>965</v>
      </c>
      <c r="C47" s="109" t="s">
        <v>966</v>
      </c>
      <c r="D47" s="241" t="s">
        <v>129</v>
      </c>
      <c r="E47" s="241">
        <v>17</v>
      </c>
      <c r="F47" s="303"/>
      <c r="G47" s="304">
        <f t="shared" si="1"/>
        <v>0</v>
      </c>
    </row>
    <row r="48" spans="1:7" ht="16.5">
      <c r="A48" s="610"/>
      <c r="B48" s="430"/>
      <c r="C48" s="109" t="s">
        <v>967</v>
      </c>
      <c r="D48" s="241" t="s">
        <v>129</v>
      </c>
      <c r="E48" s="241">
        <v>25</v>
      </c>
      <c r="F48" s="303"/>
      <c r="G48" s="304">
        <f t="shared" si="1"/>
        <v>0</v>
      </c>
    </row>
    <row r="49" spans="1:7" ht="16.5">
      <c r="A49" s="610"/>
      <c r="B49" s="430"/>
      <c r="C49" s="109" t="s">
        <v>968</v>
      </c>
      <c r="D49" s="241" t="s">
        <v>129</v>
      </c>
      <c r="E49" s="241">
        <v>2</v>
      </c>
      <c r="F49" s="303"/>
      <c r="G49" s="304">
        <f t="shared" si="1"/>
        <v>0</v>
      </c>
    </row>
    <row r="50" spans="1:7" ht="16.5">
      <c r="A50" s="610"/>
      <c r="B50" s="430"/>
      <c r="C50" s="109" t="s">
        <v>969</v>
      </c>
      <c r="D50" s="241" t="s">
        <v>129</v>
      </c>
      <c r="E50" s="241">
        <v>7</v>
      </c>
      <c r="F50" s="303"/>
      <c r="G50" s="304">
        <f t="shared" si="1"/>
        <v>0</v>
      </c>
    </row>
    <row r="51" spans="1:7" ht="57.75" customHeight="1">
      <c r="A51" s="611" t="s">
        <v>926</v>
      </c>
      <c r="B51" s="472" t="s">
        <v>1243</v>
      </c>
      <c r="C51" s="109" t="s">
        <v>970</v>
      </c>
      <c r="D51" s="241" t="s">
        <v>10</v>
      </c>
      <c r="E51" s="241">
        <v>2</v>
      </c>
      <c r="F51" s="303"/>
      <c r="G51" s="304">
        <f t="shared" si="1"/>
        <v>0</v>
      </c>
    </row>
    <row r="52" spans="1:7" ht="42.75" customHeight="1">
      <c r="A52" s="612"/>
      <c r="B52" s="472"/>
      <c r="C52" s="109" t="s">
        <v>971</v>
      </c>
      <c r="D52" s="241" t="s">
        <v>10</v>
      </c>
      <c r="E52" s="241">
        <v>4</v>
      </c>
      <c r="F52" s="303"/>
      <c r="G52" s="304">
        <f t="shared" si="1"/>
        <v>0</v>
      </c>
    </row>
    <row r="53" spans="1:7" ht="82.5">
      <c r="A53" s="225" t="s">
        <v>929</v>
      </c>
      <c r="B53" s="134" t="s">
        <v>1244</v>
      </c>
      <c r="C53" s="109" t="s">
        <v>972</v>
      </c>
      <c r="D53" s="241" t="s">
        <v>10</v>
      </c>
      <c r="E53" s="241">
        <v>1</v>
      </c>
      <c r="F53" s="303"/>
      <c r="G53" s="304">
        <f t="shared" si="1"/>
        <v>0</v>
      </c>
    </row>
    <row r="54" spans="1:7" ht="82.5">
      <c r="A54" s="225" t="s">
        <v>932</v>
      </c>
      <c r="B54" s="107" t="s">
        <v>973</v>
      </c>
      <c r="C54" s="109" t="s">
        <v>974</v>
      </c>
      <c r="D54" s="241" t="s">
        <v>10</v>
      </c>
      <c r="E54" s="241">
        <v>1</v>
      </c>
      <c r="F54" s="303"/>
      <c r="G54" s="304">
        <f t="shared" si="1"/>
        <v>0</v>
      </c>
    </row>
    <row r="55" spans="1:7" ht="33">
      <c r="A55" s="226" t="s">
        <v>934</v>
      </c>
      <c r="B55" s="107" t="s">
        <v>975</v>
      </c>
      <c r="C55" s="56" t="s">
        <v>949</v>
      </c>
      <c r="D55" s="241" t="s">
        <v>10</v>
      </c>
      <c r="E55" s="241">
        <v>1</v>
      </c>
      <c r="F55" s="303"/>
      <c r="G55" s="304">
        <f t="shared" si="1"/>
        <v>0</v>
      </c>
    </row>
    <row r="56" spans="1:7" ht="66">
      <c r="A56" s="225" t="s">
        <v>936</v>
      </c>
      <c r="B56" s="107" t="s">
        <v>951</v>
      </c>
      <c r="C56" s="109" t="s">
        <v>952</v>
      </c>
      <c r="D56" s="241" t="s">
        <v>10</v>
      </c>
      <c r="E56" s="241">
        <v>1</v>
      </c>
      <c r="F56" s="303"/>
      <c r="G56" s="304">
        <f t="shared" si="1"/>
        <v>0</v>
      </c>
    </row>
    <row r="57" spans="1:7" ht="39" customHeight="1">
      <c r="A57" s="216"/>
      <c r="B57" s="440" t="s">
        <v>976</v>
      </c>
      <c r="C57" s="441"/>
      <c r="D57" s="441"/>
      <c r="E57" s="442"/>
      <c r="F57" s="307">
        <f>SUM(F36:F56,F13:F34)</f>
        <v>0</v>
      </c>
      <c r="G57" s="316">
        <f>SUM(G36:G56,G13:G34)</f>
        <v>0</v>
      </c>
    </row>
    <row r="58" spans="1:7" ht="30.75" customHeight="1">
      <c r="A58" s="216" t="s">
        <v>13</v>
      </c>
      <c r="B58" s="599" t="s">
        <v>977</v>
      </c>
      <c r="C58" s="599"/>
      <c r="D58" s="599"/>
      <c r="E58" s="599"/>
      <c r="F58" s="599"/>
      <c r="G58" s="600"/>
    </row>
    <row r="59" spans="1:7" ht="16.5">
      <c r="A59" s="602" t="s">
        <v>14</v>
      </c>
      <c r="B59" s="601" t="s">
        <v>1245</v>
      </c>
      <c r="C59" s="110" t="s">
        <v>978</v>
      </c>
      <c r="D59" s="124" t="s">
        <v>10</v>
      </c>
      <c r="E59" s="126">
        <v>5</v>
      </c>
      <c r="F59" s="303"/>
      <c r="G59" s="304">
        <f>F59*E59</f>
        <v>0</v>
      </c>
    </row>
    <row r="60" spans="1:7" ht="16.5">
      <c r="A60" s="602"/>
      <c r="B60" s="601"/>
      <c r="C60" s="110" t="s">
        <v>979</v>
      </c>
      <c r="D60" s="124" t="s">
        <v>10</v>
      </c>
      <c r="E60" s="126">
        <v>7</v>
      </c>
      <c r="F60" s="303"/>
      <c r="G60" s="304">
        <f t="shared" ref="G60:G87" si="2">F60*E60</f>
        <v>0</v>
      </c>
    </row>
    <row r="61" spans="1:7" ht="16.5">
      <c r="A61" s="602"/>
      <c r="B61" s="601"/>
      <c r="C61" s="110" t="s">
        <v>980</v>
      </c>
      <c r="D61" s="124" t="s">
        <v>10</v>
      </c>
      <c r="E61" s="126">
        <v>5</v>
      </c>
      <c r="F61" s="303"/>
      <c r="G61" s="304">
        <f t="shared" si="2"/>
        <v>0</v>
      </c>
    </row>
    <row r="62" spans="1:7" ht="16.5">
      <c r="A62" s="602"/>
      <c r="B62" s="601"/>
      <c r="C62" s="110" t="s">
        <v>981</v>
      </c>
      <c r="D62" s="124" t="s">
        <v>10</v>
      </c>
      <c r="E62" s="126">
        <v>7</v>
      </c>
      <c r="F62" s="303"/>
      <c r="G62" s="304">
        <f t="shared" si="2"/>
        <v>0</v>
      </c>
    </row>
    <row r="63" spans="1:7" ht="16.5">
      <c r="A63" s="602"/>
      <c r="B63" s="601"/>
      <c r="C63" s="110" t="s">
        <v>982</v>
      </c>
      <c r="D63" s="124" t="s">
        <v>10</v>
      </c>
      <c r="E63" s="126">
        <v>4</v>
      </c>
      <c r="F63" s="303"/>
      <c r="G63" s="304">
        <f t="shared" si="2"/>
        <v>0</v>
      </c>
    </row>
    <row r="64" spans="1:7" ht="16.5">
      <c r="A64" s="602"/>
      <c r="B64" s="601"/>
      <c r="C64" s="110" t="s">
        <v>983</v>
      </c>
      <c r="D64" s="124" t="s">
        <v>10</v>
      </c>
      <c r="E64" s="126">
        <v>6</v>
      </c>
      <c r="F64" s="303"/>
      <c r="G64" s="304">
        <f t="shared" si="2"/>
        <v>0</v>
      </c>
    </row>
    <row r="65" spans="1:7" ht="16.5">
      <c r="A65" s="602"/>
      <c r="B65" s="601"/>
      <c r="C65" s="110" t="s">
        <v>984</v>
      </c>
      <c r="D65" s="124" t="s">
        <v>10</v>
      </c>
      <c r="E65" s="126">
        <v>2</v>
      </c>
      <c r="F65" s="303"/>
      <c r="G65" s="304">
        <f t="shared" si="2"/>
        <v>0</v>
      </c>
    </row>
    <row r="66" spans="1:7" ht="16.5">
      <c r="A66" s="602" t="s">
        <v>15</v>
      </c>
      <c r="B66" s="601" t="s">
        <v>985</v>
      </c>
      <c r="C66" s="110" t="s">
        <v>978</v>
      </c>
      <c r="D66" s="124" t="s">
        <v>10</v>
      </c>
      <c r="E66" s="126">
        <v>1</v>
      </c>
      <c r="F66" s="303"/>
      <c r="G66" s="304">
        <f t="shared" si="2"/>
        <v>0</v>
      </c>
    </row>
    <row r="67" spans="1:7" ht="16.5">
      <c r="A67" s="602"/>
      <c r="B67" s="601"/>
      <c r="C67" s="110" t="s">
        <v>979</v>
      </c>
      <c r="D67" s="124" t="s">
        <v>10</v>
      </c>
      <c r="E67" s="126">
        <v>5</v>
      </c>
      <c r="F67" s="303"/>
      <c r="G67" s="304">
        <f t="shared" si="2"/>
        <v>0</v>
      </c>
    </row>
    <row r="68" spans="1:7" ht="16.5">
      <c r="A68" s="602"/>
      <c r="B68" s="601"/>
      <c r="C68" s="110" t="s">
        <v>980</v>
      </c>
      <c r="D68" s="124" t="s">
        <v>10</v>
      </c>
      <c r="E68" s="126">
        <v>3</v>
      </c>
      <c r="F68" s="303"/>
      <c r="G68" s="304">
        <f t="shared" si="2"/>
        <v>0</v>
      </c>
    </row>
    <row r="69" spans="1:7" ht="16.5">
      <c r="A69" s="602"/>
      <c r="B69" s="601"/>
      <c r="C69" s="110" t="s">
        <v>981</v>
      </c>
      <c r="D69" s="124" t="s">
        <v>10</v>
      </c>
      <c r="E69" s="126">
        <v>7</v>
      </c>
      <c r="F69" s="303"/>
      <c r="G69" s="304">
        <f t="shared" si="2"/>
        <v>0</v>
      </c>
    </row>
    <row r="70" spans="1:7" ht="16.5">
      <c r="A70" s="602"/>
      <c r="B70" s="601"/>
      <c r="C70" s="110" t="s">
        <v>982</v>
      </c>
      <c r="D70" s="124" t="s">
        <v>10</v>
      </c>
      <c r="E70" s="126">
        <v>2</v>
      </c>
      <c r="F70" s="303"/>
      <c r="G70" s="304">
        <f t="shared" si="2"/>
        <v>0</v>
      </c>
    </row>
    <row r="71" spans="1:7" ht="16.5">
      <c r="A71" s="602"/>
      <c r="B71" s="601"/>
      <c r="C71" s="110" t="s">
        <v>983</v>
      </c>
      <c r="D71" s="124" t="s">
        <v>10</v>
      </c>
      <c r="E71" s="126">
        <v>6</v>
      </c>
      <c r="F71" s="303"/>
      <c r="G71" s="304">
        <f t="shared" si="2"/>
        <v>0</v>
      </c>
    </row>
    <row r="72" spans="1:7" ht="16.5">
      <c r="A72" s="602"/>
      <c r="B72" s="601"/>
      <c r="C72" s="110" t="s">
        <v>984</v>
      </c>
      <c r="D72" s="124" t="s">
        <v>10</v>
      </c>
      <c r="E72" s="126">
        <v>2</v>
      </c>
      <c r="F72" s="303"/>
      <c r="G72" s="304">
        <f t="shared" si="2"/>
        <v>0</v>
      </c>
    </row>
    <row r="73" spans="1:7" ht="148.5">
      <c r="A73" s="228" t="s">
        <v>16</v>
      </c>
      <c r="B73" s="106" t="s">
        <v>1246</v>
      </c>
      <c r="C73" s="119" t="s">
        <v>986</v>
      </c>
      <c r="D73" s="124" t="s">
        <v>10</v>
      </c>
      <c r="E73" s="124">
        <v>36</v>
      </c>
      <c r="F73" s="303"/>
      <c r="G73" s="304">
        <f t="shared" si="2"/>
        <v>0</v>
      </c>
    </row>
    <row r="74" spans="1:7" ht="108" customHeight="1">
      <c r="A74" s="603" t="s">
        <v>17</v>
      </c>
      <c r="B74" s="601" t="s">
        <v>1247</v>
      </c>
      <c r="C74" s="110" t="s">
        <v>987</v>
      </c>
      <c r="D74" s="242" t="s">
        <v>10</v>
      </c>
      <c r="E74" s="242">
        <v>2</v>
      </c>
      <c r="F74" s="303"/>
      <c r="G74" s="304">
        <f t="shared" si="2"/>
        <v>0</v>
      </c>
    </row>
    <row r="75" spans="1:7" ht="119.25" customHeight="1">
      <c r="A75" s="604"/>
      <c r="B75" s="601"/>
      <c r="C75" s="110" t="s">
        <v>988</v>
      </c>
      <c r="D75" s="242" t="s">
        <v>10</v>
      </c>
      <c r="E75" s="242">
        <v>2</v>
      </c>
      <c r="F75" s="303"/>
      <c r="G75" s="304">
        <f t="shared" si="2"/>
        <v>0</v>
      </c>
    </row>
    <row r="76" spans="1:7" ht="66.75">
      <c r="A76" s="228" t="s">
        <v>18</v>
      </c>
      <c r="B76" s="106" t="s">
        <v>1248</v>
      </c>
      <c r="C76" s="110" t="s">
        <v>989</v>
      </c>
      <c r="D76" s="124" t="s">
        <v>10</v>
      </c>
      <c r="E76" s="126">
        <v>72</v>
      </c>
      <c r="F76" s="303"/>
      <c r="G76" s="304">
        <f t="shared" si="2"/>
        <v>0</v>
      </c>
    </row>
    <row r="77" spans="1:7" ht="148.5">
      <c r="A77" s="228" t="s">
        <v>19</v>
      </c>
      <c r="B77" s="106" t="s">
        <v>1249</v>
      </c>
      <c r="C77" s="119" t="s">
        <v>990</v>
      </c>
      <c r="D77" s="124" t="s">
        <v>697</v>
      </c>
      <c r="E77" s="124">
        <v>500</v>
      </c>
      <c r="F77" s="303"/>
      <c r="G77" s="304">
        <f t="shared" si="2"/>
        <v>0</v>
      </c>
    </row>
    <row r="78" spans="1:7" ht="25.5" customHeight="1">
      <c r="A78" s="602" t="s">
        <v>80</v>
      </c>
      <c r="B78" s="613" t="s">
        <v>991</v>
      </c>
      <c r="C78" s="119" t="s">
        <v>992</v>
      </c>
      <c r="D78" s="124" t="s">
        <v>697</v>
      </c>
      <c r="E78" s="124">
        <v>40</v>
      </c>
      <c r="F78" s="303"/>
      <c r="G78" s="304">
        <f t="shared" si="2"/>
        <v>0</v>
      </c>
    </row>
    <row r="79" spans="1:7" ht="26.25" customHeight="1">
      <c r="A79" s="602"/>
      <c r="B79" s="613"/>
      <c r="C79" s="119" t="s">
        <v>993</v>
      </c>
      <c r="D79" s="124" t="s">
        <v>697</v>
      </c>
      <c r="E79" s="124">
        <v>60</v>
      </c>
      <c r="F79" s="303"/>
      <c r="G79" s="304">
        <f t="shared" si="2"/>
        <v>0</v>
      </c>
    </row>
    <row r="80" spans="1:7" ht="36" customHeight="1">
      <c r="A80" s="602"/>
      <c r="B80" s="613"/>
      <c r="C80" s="119" t="s">
        <v>994</v>
      </c>
      <c r="D80" s="124" t="s">
        <v>697</v>
      </c>
      <c r="E80" s="124">
        <v>45</v>
      </c>
      <c r="F80" s="303"/>
      <c r="G80" s="304">
        <f t="shared" si="2"/>
        <v>0</v>
      </c>
    </row>
    <row r="81" spans="1:7" ht="16.5">
      <c r="A81" s="602" t="s">
        <v>473</v>
      </c>
      <c r="B81" s="613" t="s">
        <v>1250</v>
      </c>
      <c r="C81" s="119" t="s">
        <v>995</v>
      </c>
      <c r="D81" s="124" t="s">
        <v>697</v>
      </c>
      <c r="E81" s="124">
        <v>500</v>
      </c>
      <c r="F81" s="303"/>
      <c r="G81" s="304">
        <f t="shared" si="2"/>
        <v>0</v>
      </c>
    </row>
    <row r="82" spans="1:7" ht="16.5">
      <c r="A82" s="602"/>
      <c r="B82" s="613"/>
      <c r="C82" s="119" t="s">
        <v>996</v>
      </c>
      <c r="D82" s="124" t="s">
        <v>697</v>
      </c>
      <c r="E82" s="124">
        <v>40</v>
      </c>
      <c r="F82" s="303"/>
      <c r="G82" s="304">
        <f t="shared" si="2"/>
        <v>0</v>
      </c>
    </row>
    <row r="83" spans="1:7" ht="16.5">
      <c r="A83" s="602"/>
      <c r="B83" s="613"/>
      <c r="C83" s="119" t="s">
        <v>997</v>
      </c>
      <c r="D83" s="124" t="s">
        <v>697</v>
      </c>
      <c r="E83" s="124">
        <v>60</v>
      </c>
      <c r="F83" s="303"/>
      <c r="G83" s="304">
        <f t="shared" si="2"/>
        <v>0</v>
      </c>
    </row>
    <row r="84" spans="1:7" ht="16.5">
      <c r="A84" s="602"/>
      <c r="B84" s="613"/>
      <c r="C84" s="119" t="s">
        <v>998</v>
      </c>
      <c r="D84" s="124" t="s">
        <v>697</v>
      </c>
      <c r="E84" s="124">
        <v>45</v>
      </c>
      <c r="F84" s="303"/>
      <c r="G84" s="304">
        <f t="shared" si="2"/>
        <v>0</v>
      </c>
    </row>
    <row r="85" spans="1:7" ht="66" customHeight="1">
      <c r="A85" s="229" t="s">
        <v>999</v>
      </c>
      <c r="B85" s="615" t="s">
        <v>1251</v>
      </c>
      <c r="C85" s="616"/>
      <c r="D85" s="124" t="s">
        <v>10</v>
      </c>
      <c r="E85" s="126">
        <v>72</v>
      </c>
      <c r="F85" s="303"/>
      <c r="G85" s="304">
        <f t="shared" si="2"/>
        <v>0</v>
      </c>
    </row>
    <row r="86" spans="1:7" ht="66">
      <c r="A86" s="228" t="s">
        <v>478</v>
      </c>
      <c r="B86" s="209" t="s">
        <v>1002</v>
      </c>
      <c r="C86" s="119" t="s">
        <v>1003</v>
      </c>
      <c r="D86" s="242" t="s">
        <v>10</v>
      </c>
      <c r="E86" s="242">
        <v>1</v>
      </c>
      <c r="F86" s="303"/>
      <c r="G86" s="304">
        <f t="shared" si="2"/>
        <v>0</v>
      </c>
    </row>
    <row r="87" spans="1:7" ht="49.5">
      <c r="A87" s="228" t="s">
        <v>622</v>
      </c>
      <c r="B87" s="106" t="s">
        <v>1004</v>
      </c>
      <c r="C87" s="119" t="s">
        <v>949</v>
      </c>
      <c r="D87" s="124" t="s">
        <v>10</v>
      </c>
      <c r="E87" s="124">
        <v>1</v>
      </c>
      <c r="F87" s="303"/>
      <c r="G87" s="304">
        <f t="shared" si="2"/>
        <v>0</v>
      </c>
    </row>
    <row r="88" spans="1:7" ht="49.5">
      <c r="A88" s="228" t="s">
        <v>1005</v>
      </c>
      <c r="B88" s="106" t="s">
        <v>1006</v>
      </c>
      <c r="C88" s="119" t="s">
        <v>1007</v>
      </c>
      <c r="D88" s="124" t="s">
        <v>10</v>
      </c>
      <c r="E88" s="124">
        <v>1</v>
      </c>
      <c r="F88" s="303"/>
      <c r="G88" s="304">
        <f>F88*E88</f>
        <v>0</v>
      </c>
    </row>
    <row r="89" spans="1:7" ht="30" customHeight="1">
      <c r="A89" s="228"/>
      <c r="B89" s="617" t="s">
        <v>1008</v>
      </c>
      <c r="C89" s="618"/>
      <c r="D89" s="618"/>
      <c r="E89" s="619"/>
      <c r="F89" s="307">
        <f>SUM(F59:F88)</f>
        <v>0</v>
      </c>
      <c r="G89" s="316">
        <f>SUM(G59:G88)</f>
        <v>0</v>
      </c>
    </row>
    <row r="90" spans="1:7" ht="30" customHeight="1">
      <c r="A90" s="217" t="s">
        <v>81</v>
      </c>
      <c r="B90" s="599" t="s">
        <v>1009</v>
      </c>
      <c r="C90" s="599"/>
      <c r="D90" s="599"/>
      <c r="E90" s="599"/>
      <c r="F90" s="599"/>
      <c r="G90" s="600"/>
    </row>
    <row r="91" spans="1:7" ht="82.5">
      <c r="A91" s="228" t="s">
        <v>28</v>
      </c>
      <c r="B91" s="118" t="s">
        <v>1252</v>
      </c>
      <c r="C91" s="110" t="s">
        <v>1010</v>
      </c>
      <c r="D91" s="124" t="s">
        <v>697</v>
      </c>
      <c r="E91" s="126">
        <v>600</v>
      </c>
      <c r="F91" s="303"/>
      <c r="G91" s="304">
        <f>F91*E91</f>
        <v>0</v>
      </c>
    </row>
    <row r="92" spans="1:7" ht="66">
      <c r="A92" s="228" t="s">
        <v>29</v>
      </c>
      <c r="B92" s="118" t="s">
        <v>1253</v>
      </c>
      <c r="C92" s="110" t="s">
        <v>1011</v>
      </c>
      <c r="D92" s="124" t="s">
        <v>1012</v>
      </c>
      <c r="E92" s="126">
        <v>105</v>
      </c>
      <c r="F92" s="303"/>
      <c r="G92" s="304">
        <f t="shared" ref="G92:G101" si="3">F92*E92</f>
        <v>0</v>
      </c>
    </row>
    <row r="93" spans="1:7" ht="99">
      <c r="A93" s="228" t="s">
        <v>30</v>
      </c>
      <c r="B93" s="118" t="s">
        <v>1254</v>
      </c>
      <c r="C93" s="110" t="s">
        <v>1013</v>
      </c>
      <c r="D93" s="124" t="s">
        <v>697</v>
      </c>
      <c r="E93" s="126">
        <v>60</v>
      </c>
      <c r="F93" s="303"/>
      <c r="G93" s="304">
        <f t="shared" si="3"/>
        <v>0</v>
      </c>
    </row>
    <row r="94" spans="1:7" ht="66.75">
      <c r="A94" s="228" t="s">
        <v>90</v>
      </c>
      <c r="B94" s="118" t="s">
        <v>1255</v>
      </c>
      <c r="C94" s="110" t="s">
        <v>989</v>
      </c>
      <c r="D94" s="124" t="s">
        <v>10</v>
      </c>
      <c r="E94" s="126">
        <v>20</v>
      </c>
      <c r="F94" s="303"/>
      <c r="G94" s="304">
        <f t="shared" si="3"/>
        <v>0</v>
      </c>
    </row>
    <row r="95" spans="1:7" ht="33">
      <c r="A95" s="228" t="s">
        <v>92</v>
      </c>
      <c r="B95" s="118" t="s">
        <v>1000</v>
      </c>
      <c r="C95" s="110" t="s">
        <v>1001</v>
      </c>
      <c r="D95" s="124" t="s">
        <v>10</v>
      </c>
      <c r="E95" s="126">
        <v>20</v>
      </c>
      <c r="F95" s="303"/>
      <c r="G95" s="304">
        <f t="shared" si="3"/>
        <v>0</v>
      </c>
    </row>
    <row r="96" spans="1:7" ht="33">
      <c r="A96" s="228" t="s">
        <v>94</v>
      </c>
      <c r="B96" s="118" t="s">
        <v>1014</v>
      </c>
      <c r="C96" s="110" t="s">
        <v>1015</v>
      </c>
      <c r="D96" s="124" t="s">
        <v>1012</v>
      </c>
      <c r="E96" s="126">
        <v>105</v>
      </c>
      <c r="F96" s="303"/>
      <c r="G96" s="304">
        <f t="shared" si="3"/>
        <v>0</v>
      </c>
    </row>
    <row r="97" spans="1:7" ht="99">
      <c r="A97" s="228" t="s">
        <v>96</v>
      </c>
      <c r="B97" s="118" t="s">
        <v>1256</v>
      </c>
      <c r="C97" s="110" t="s">
        <v>1016</v>
      </c>
      <c r="D97" s="124" t="s">
        <v>1017</v>
      </c>
      <c r="E97" s="126">
        <v>20</v>
      </c>
      <c r="F97" s="303"/>
      <c r="G97" s="304">
        <f t="shared" si="3"/>
        <v>0</v>
      </c>
    </row>
    <row r="98" spans="1:7" ht="330">
      <c r="A98" s="228" t="s">
        <v>98</v>
      </c>
      <c r="B98" s="118" t="s">
        <v>1257</v>
      </c>
      <c r="C98" s="135" t="s">
        <v>1018</v>
      </c>
      <c r="D98" s="124" t="s">
        <v>10</v>
      </c>
      <c r="E98" s="126">
        <v>2</v>
      </c>
      <c r="F98" s="303"/>
      <c r="G98" s="304">
        <f t="shared" si="3"/>
        <v>0</v>
      </c>
    </row>
    <row r="99" spans="1:7" ht="66">
      <c r="A99" s="228" t="s">
        <v>100</v>
      </c>
      <c r="B99" s="118" t="s">
        <v>1258</v>
      </c>
      <c r="C99" s="110" t="s">
        <v>1019</v>
      </c>
      <c r="D99" s="124" t="s">
        <v>10</v>
      </c>
      <c r="E99" s="126">
        <v>2</v>
      </c>
      <c r="F99" s="303"/>
      <c r="G99" s="304">
        <f t="shared" si="3"/>
        <v>0</v>
      </c>
    </row>
    <row r="100" spans="1:7" ht="66">
      <c r="A100" s="229" t="s">
        <v>102</v>
      </c>
      <c r="B100" s="136" t="s">
        <v>1020</v>
      </c>
      <c r="C100" s="119" t="s">
        <v>1003</v>
      </c>
      <c r="D100" s="242" t="s">
        <v>10</v>
      </c>
      <c r="E100" s="133">
        <v>1</v>
      </c>
      <c r="F100" s="303"/>
      <c r="G100" s="304">
        <f t="shared" si="3"/>
        <v>0</v>
      </c>
    </row>
    <row r="101" spans="1:7" ht="33">
      <c r="A101" s="228" t="s">
        <v>1021</v>
      </c>
      <c r="B101" s="118" t="s">
        <v>1022</v>
      </c>
      <c r="C101" s="119" t="s">
        <v>1007</v>
      </c>
      <c r="D101" s="124" t="s">
        <v>10</v>
      </c>
      <c r="E101" s="133">
        <v>1</v>
      </c>
      <c r="F101" s="303"/>
      <c r="G101" s="304">
        <f t="shared" si="3"/>
        <v>0</v>
      </c>
    </row>
    <row r="102" spans="1:7" ht="30" customHeight="1">
      <c r="A102" s="228"/>
      <c r="B102" s="638" t="s">
        <v>1023</v>
      </c>
      <c r="C102" s="639"/>
      <c r="D102" s="639"/>
      <c r="E102" s="640"/>
      <c r="F102" s="314">
        <f>SUM(F91:F101)</f>
        <v>0</v>
      </c>
      <c r="G102" s="314">
        <f>SUM(G91:G101)</f>
        <v>0</v>
      </c>
    </row>
    <row r="103" spans="1:7" ht="30" customHeight="1">
      <c r="A103" s="217" t="s">
        <v>107</v>
      </c>
      <c r="B103" s="219" t="s">
        <v>1024</v>
      </c>
      <c r="C103" s="220"/>
      <c r="D103" s="220"/>
      <c r="E103" s="221"/>
      <c r="F103" s="221"/>
      <c r="G103" s="222"/>
    </row>
    <row r="104" spans="1:7" ht="409.5">
      <c r="A104" s="228" t="s">
        <v>31</v>
      </c>
      <c r="B104" s="118" t="s">
        <v>1259</v>
      </c>
      <c r="C104" s="110" t="s">
        <v>1025</v>
      </c>
      <c r="D104" s="124" t="s">
        <v>10</v>
      </c>
      <c r="E104" s="126">
        <v>2</v>
      </c>
      <c r="F104" s="303"/>
      <c r="G104" s="304">
        <f>F104*E104</f>
        <v>0</v>
      </c>
    </row>
    <row r="105" spans="1:7" ht="49.5" customHeight="1">
      <c r="A105" s="228" t="s">
        <v>32</v>
      </c>
      <c r="B105" s="446" t="s">
        <v>1026</v>
      </c>
      <c r="C105" s="447"/>
      <c r="D105" s="124" t="s">
        <v>10</v>
      </c>
      <c r="E105" s="126">
        <v>2</v>
      </c>
      <c r="F105" s="303"/>
      <c r="G105" s="304">
        <f t="shared" ref="G105:G155" si="4">F105*E105</f>
        <v>0</v>
      </c>
    </row>
    <row r="106" spans="1:7" ht="33" customHeight="1">
      <c r="A106" s="228" t="s">
        <v>113</v>
      </c>
      <c r="B106" s="446" t="s">
        <v>1027</v>
      </c>
      <c r="C106" s="447"/>
      <c r="D106" s="124" t="s">
        <v>10</v>
      </c>
      <c r="E106" s="126">
        <v>2</v>
      </c>
      <c r="F106" s="303"/>
      <c r="G106" s="304">
        <f t="shared" si="4"/>
        <v>0</v>
      </c>
    </row>
    <row r="107" spans="1:7" ht="33" customHeight="1">
      <c r="A107" s="228" t="s">
        <v>117</v>
      </c>
      <c r="B107" s="446" t="s">
        <v>1028</v>
      </c>
      <c r="C107" s="447"/>
      <c r="D107" s="124" t="s">
        <v>10</v>
      </c>
      <c r="E107" s="126">
        <v>1</v>
      </c>
      <c r="F107" s="303"/>
      <c r="G107" s="304">
        <f t="shared" si="4"/>
        <v>0</v>
      </c>
    </row>
    <row r="108" spans="1:7" ht="31.5" customHeight="1">
      <c r="A108" s="228" t="s">
        <v>121</v>
      </c>
      <c r="B108" s="446" t="s">
        <v>1029</v>
      </c>
      <c r="C108" s="447"/>
      <c r="D108" s="124" t="s">
        <v>378</v>
      </c>
      <c r="E108" s="126">
        <v>1</v>
      </c>
      <c r="F108" s="303"/>
      <c r="G108" s="304">
        <f t="shared" si="4"/>
        <v>0</v>
      </c>
    </row>
    <row r="109" spans="1:7" ht="144.75" customHeight="1">
      <c r="A109" s="228" t="s">
        <v>125</v>
      </c>
      <c r="B109" s="446" t="s">
        <v>1260</v>
      </c>
      <c r="C109" s="447"/>
      <c r="D109" s="124" t="s">
        <v>10</v>
      </c>
      <c r="E109" s="126">
        <v>1</v>
      </c>
      <c r="F109" s="303"/>
      <c r="G109" s="304">
        <f t="shared" si="4"/>
        <v>0</v>
      </c>
    </row>
    <row r="110" spans="1:7" ht="409.5">
      <c r="A110" s="228" t="s">
        <v>127</v>
      </c>
      <c r="B110" s="118" t="s">
        <v>1261</v>
      </c>
      <c r="C110" s="110" t="s">
        <v>1030</v>
      </c>
      <c r="D110" s="124" t="s">
        <v>10</v>
      </c>
      <c r="E110" s="126">
        <v>1</v>
      </c>
      <c r="F110" s="303"/>
      <c r="G110" s="304">
        <f t="shared" si="4"/>
        <v>0</v>
      </c>
    </row>
    <row r="111" spans="1:7" ht="132">
      <c r="A111" s="228" t="s">
        <v>1031</v>
      </c>
      <c r="B111" s="118" t="s">
        <v>1262</v>
      </c>
      <c r="C111" s="243" t="s">
        <v>1032</v>
      </c>
      <c r="D111" s="124" t="s">
        <v>10</v>
      </c>
      <c r="E111" s="126">
        <v>1</v>
      </c>
      <c r="F111" s="303"/>
      <c r="G111" s="304">
        <f t="shared" si="4"/>
        <v>0</v>
      </c>
    </row>
    <row r="112" spans="1:7" ht="409.5">
      <c r="A112" s="228" t="s">
        <v>1033</v>
      </c>
      <c r="B112" s="118" t="s">
        <v>1263</v>
      </c>
      <c r="C112" s="110" t="s">
        <v>1034</v>
      </c>
      <c r="D112" s="124" t="s">
        <v>10</v>
      </c>
      <c r="E112" s="126">
        <v>1</v>
      </c>
      <c r="F112" s="303"/>
      <c r="G112" s="304">
        <f t="shared" si="4"/>
        <v>0</v>
      </c>
    </row>
    <row r="113" spans="1:7" ht="313.5">
      <c r="A113" s="228" t="s">
        <v>1035</v>
      </c>
      <c r="B113" s="118" t="s">
        <v>1264</v>
      </c>
      <c r="C113" s="110" t="s">
        <v>1036</v>
      </c>
      <c r="D113" s="124" t="s">
        <v>10</v>
      </c>
      <c r="E113" s="126">
        <v>1</v>
      </c>
      <c r="F113" s="303"/>
      <c r="G113" s="304">
        <f t="shared" si="4"/>
        <v>0</v>
      </c>
    </row>
    <row r="114" spans="1:7" ht="409.5">
      <c r="A114" s="228" t="s">
        <v>1037</v>
      </c>
      <c r="B114" s="118" t="s">
        <v>1265</v>
      </c>
      <c r="C114" s="110" t="s">
        <v>1038</v>
      </c>
      <c r="D114" s="124" t="s">
        <v>10</v>
      </c>
      <c r="E114" s="126">
        <v>1</v>
      </c>
      <c r="F114" s="303"/>
      <c r="G114" s="304">
        <f t="shared" si="4"/>
        <v>0</v>
      </c>
    </row>
    <row r="115" spans="1:7" ht="66">
      <c r="A115" s="228" t="s">
        <v>1039</v>
      </c>
      <c r="B115" s="118" t="s">
        <v>1266</v>
      </c>
      <c r="C115" s="110" t="s">
        <v>1040</v>
      </c>
      <c r="D115" s="124" t="s">
        <v>10</v>
      </c>
      <c r="E115" s="126">
        <v>1</v>
      </c>
      <c r="F115" s="303"/>
      <c r="G115" s="304">
        <f t="shared" si="4"/>
        <v>0</v>
      </c>
    </row>
    <row r="116" spans="1:7" ht="66">
      <c r="A116" s="228" t="s">
        <v>1041</v>
      </c>
      <c r="B116" s="118" t="s">
        <v>1267</v>
      </c>
      <c r="C116" s="110" t="s">
        <v>1042</v>
      </c>
      <c r="D116" s="124" t="s">
        <v>10</v>
      </c>
      <c r="E116" s="126">
        <v>2</v>
      </c>
      <c r="F116" s="303"/>
      <c r="G116" s="304">
        <f t="shared" si="4"/>
        <v>0</v>
      </c>
    </row>
    <row r="117" spans="1:7" ht="99">
      <c r="A117" s="228" t="s">
        <v>1043</v>
      </c>
      <c r="B117" s="118" t="s">
        <v>1268</v>
      </c>
      <c r="C117" s="110" t="s">
        <v>1044</v>
      </c>
      <c r="D117" s="124" t="s">
        <v>10</v>
      </c>
      <c r="E117" s="126">
        <v>1</v>
      </c>
      <c r="F117" s="303"/>
      <c r="G117" s="304">
        <f t="shared" si="4"/>
        <v>0</v>
      </c>
    </row>
    <row r="118" spans="1:7" ht="115.5">
      <c r="A118" s="228" t="s">
        <v>1045</v>
      </c>
      <c r="B118" s="118" t="s">
        <v>1269</v>
      </c>
      <c r="C118" s="110" t="s">
        <v>1044</v>
      </c>
      <c r="D118" s="124" t="s">
        <v>10</v>
      </c>
      <c r="E118" s="126">
        <v>1</v>
      </c>
      <c r="F118" s="303"/>
      <c r="G118" s="304">
        <f t="shared" si="4"/>
        <v>0</v>
      </c>
    </row>
    <row r="119" spans="1:7" ht="99">
      <c r="A119" s="228" t="s">
        <v>1046</v>
      </c>
      <c r="B119" s="118" t="s">
        <v>1270</v>
      </c>
      <c r="C119" s="110" t="s">
        <v>1044</v>
      </c>
      <c r="D119" s="124" t="s">
        <v>10</v>
      </c>
      <c r="E119" s="126">
        <v>1</v>
      </c>
      <c r="F119" s="303"/>
      <c r="G119" s="304">
        <f t="shared" si="4"/>
        <v>0</v>
      </c>
    </row>
    <row r="120" spans="1:7" ht="99">
      <c r="A120" s="228" t="s">
        <v>1047</v>
      </c>
      <c r="B120" s="118" t="s">
        <v>1271</v>
      </c>
      <c r="C120" s="110" t="s">
        <v>1044</v>
      </c>
      <c r="D120" s="124" t="s">
        <v>10</v>
      </c>
      <c r="E120" s="126">
        <v>1</v>
      </c>
      <c r="F120" s="303"/>
      <c r="G120" s="304">
        <f t="shared" si="4"/>
        <v>0</v>
      </c>
    </row>
    <row r="121" spans="1:7" ht="115.5">
      <c r="A121" s="228" t="s">
        <v>1048</v>
      </c>
      <c r="B121" s="118" t="s">
        <v>1272</v>
      </c>
      <c r="C121" s="110" t="s">
        <v>1044</v>
      </c>
      <c r="D121" s="124" t="s">
        <v>10</v>
      </c>
      <c r="E121" s="126">
        <v>1</v>
      </c>
      <c r="F121" s="303"/>
      <c r="G121" s="304">
        <f t="shared" si="4"/>
        <v>0</v>
      </c>
    </row>
    <row r="122" spans="1:7" ht="409.5">
      <c r="A122" s="228" t="s">
        <v>1049</v>
      </c>
      <c r="B122" s="118" t="s">
        <v>1273</v>
      </c>
      <c r="C122" s="110" t="s">
        <v>1050</v>
      </c>
      <c r="D122" s="124" t="s">
        <v>10</v>
      </c>
      <c r="E122" s="126">
        <v>4</v>
      </c>
      <c r="F122" s="303"/>
      <c r="G122" s="304">
        <f t="shared" si="4"/>
        <v>0</v>
      </c>
    </row>
    <row r="123" spans="1:7" ht="181.5">
      <c r="A123" s="228" t="s">
        <v>1051</v>
      </c>
      <c r="B123" s="118" t="s">
        <v>1274</v>
      </c>
      <c r="C123" s="110" t="s">
        <v>1052</v>
      </c>
      <c r="D123" s="124" t="s">
        <v>10</v>
      </c>
      <c r="E123" s="126">
        <v>1</v>
      </c>
      <c r="F123" s="303"/>
      <c r="G123" s="304">
        <f t="shared" si="4"/>
        <v>0</v>
      </c>
    </row>
    <row r="124" spans="1:7" ht="115.5">
      <c r="A124" s="228" t="s">
        <v>1053</v>
      </c>
      <c r="B124" s="118" t="s">
        <v>1275</v>
      </c>
      <c r="C124" s="110" t="s">
        <v>1054</v>
      </c>
      <c r="D124" s="124" t="s">
        <v>10</v>
      </c>
      <c r="E124" s="126">
        <v>3</v>
      </c>
      <c r="F124" s="303"/>
      <c r="G124" s="304">
        <f t="shared" si="4"/>
        <v>0</v>
      </c>
    </row>
    <row r="125" spans="1:7" ht="115.5">
      <c r="A125" s="228" t="s">
        <v>1055</v>
      </c>
      <c r="B125" s="118" t="s">
        <v>1276</v>
      </c>
      <c r="C125" s="243" t="s">
        <v>1056</v>
      </c>
      <c r="D125" s="124" t="s">
        <v>10</v>
      </c>
      <c r="E125" s="126">
        <v>4</v>
      </c>
      <c r="F125" s="303"/>
      <c r="G125" s="304">
        <f t="shared" si="4"/>
        <v>0</v>
      </c>
    </row>
    <row r="126" spans="1:7" ht="115.5">
      <c r="A126" s="228" t="s">
        <v>1057</v>
      </c>
      <c r="B126" s="118" t="s">
        <v>1277</v>
      </c>
      <c r="C126" s="243" t="s">
        <v>1058</v>
      </c>
      <c r="D126" s="124" t="s">
        <v>10</v>
      </c>
      <c r="E126" s="126">
        <v>4</v>
      </c>
      <c r="F126" s="303"/>
      <c r="G126" s="304">
        <f t="shared" si="4"/>
        <v>0</v>
      </c>
    </row>
    <row r="127" spans="1:7" ht="99">
      <c r="A127" s="228" t="s">
        <v>1059</v>
      </c>
      <c r="B127" s="118" t="s">
        <v>1278</v>
      </c>
      <c r="C127" s="243" t="s">
        <v>1060</v>
      </c>
      <c r="D127" s="124" t="s">
        <v>1017</v>
      </c>
      <c r="E127" s="126">
        <v>80</v>
      </c>
      <c r="F127" s="303"/>
      <c r="G127" s="304">
        <f t="shared" si="4"/>
        <v>0</v>
      </c>
    </row>
    <row r="128" spans="1:7" ht="42" customHeight="1">
      <c r="A128" s="228" t="s">
        <v>1061</v>
      </c>
      <c r="B128" s="118" t="s">
        <v>1062</v>
      </c>
      <c r="C128" s="110" t="s">
        <v>1063</v>
      </c>
      <c r="D128" s="124" t="s">
        <v>697</v>
      </c>
      <c r="E128" s="126">
        <v>30</v>
      </c>
      <c r="F128" s="303"/>
      <c r="G128" s="304">
        <f t="shared" si="4"/>
        <v>0</v>
      </c>
    </row>
    <row r="129" spans="1:7" ht="82.5">
      <c r="A129" s="228" t="s">
        <v>1064</v>
      </c>
      <c r="B129" s="118" t="s">
        <v>1279</v>
      </c>
      <c r="C129" s="110" t="s">
        <v>1065</v>
      </c>
      <c r="D129" s="124" t="s">
        <v>697</v>
      </c>
      <c r="E129" s="126">
        <v>30</v>
      </c>
      <c r="F129" s="303"/>
      <c r="G129" s="304">
        <f t="shared" si="4"/>
        <v>0</v>
      </c>
    </row>
    <row r="130" spans="1:7" ht="115.5">
      <c r="A130" s="230" t="s">
        <v>1066</v>
      </c>
      <c r="B130" s="244" t="s">
        <v>1280</v>
      </c>
      <c r="C130" s="110" t="s">
        <v>1067</v>
      </c>
      <c r="D130" s="247" t="s">
        <v>10</v>
      </c>
      <c r="E130" s="247">
        <v>1</v>
      </c>
      <c r="F130" s="303"/>
      <c r="G130" s="304">
        <f t="shared" si="4"/>
        <v>0</v>
      </c>
    </row>
    <row r="131" spans="1:7" ht="66">
      <c r="A131" s="230" t="s">
        <v>1068</v>
      </c>
      <c r="B131" s="244" t="s">
        <v>1281</v>
      </c>
      <c r="C131" s="245" t="s">
        <v>1069</v>
      </c>
      <c r="D131" s="247" t="s">
        <v>10</v>
      </c>
      <c r="E131" s="247">
        <v>1</v>
      </c>
      <c r="F131" s="303"/>
      <c r="G131" s="304">
        <f t="shared" si="4"/>
        <v>0</v>
      </c>
    </row>
    <row r="132" spans="1:7" ht="82.5">
      <c r="A132" s="230" t="s">
        <v>1070</v>
      </c>
      <c r="B132" s="244" t="s">
        <v>1282</v>
      </c>
      <c r="C132" s="110" t="s">
        <v>1071</v>
      </c>
      <c r="D132" s="247" t="s">
        <v>10</v>
      </c>
      <c r="E132" s="247">
        <v>2</v>
      </c>
      <c r="F132" s="303"/>
      <c r="G132" s="304">
        <f t="shared" si="4"/>
        <v>0</v>
      </c>
    </row>
    <row r="133" spans="1:7" ht="33">
      <c r="A133" s="230" t="s">
        <v>1072</v>
      </c>
      <c r="B133" s="244" t="s">
        <v>1073</v>
      </c>
      <c r="C133" s="245" t="s">
        <v>1074</v>
      </c>
      <c r="D133" s="247" t="s">
        <v>10</v>
      </c>
      <c r="E133" s="247">
        <v>2</v>
      </c>
      <c r="F133" s="303"/>
      <c r="G133" s="304">
        <f t="shared" si="4"/>
        <v>0</v>
      </c>
    </row>
    <row r="134" spans="1:7" ht="16.5">
      <c r="A134" s="614" t="s">
        <v>1075</v>
      </c>
      <c r="B134" s="547" t="s">
        <v>1076</v>
      </c>
      <c r="C134" s="119" t="s">
        <v>1077</v>
      </c>
      <c r="D134" s="124" t="s">
        <v>10</v>
      </c>
      <c r="E134" s="124">
        <v>16</v>
      </c>
      <c r="F134" s="303"/>
      <c r="G134" s="304">
        <f t="shared" si="4"/>
        <v>0</v>
      </c>
    </row>
    <row r="135" spans="1:7" ht="16.5">
      <c r="A135" s="614"/>
      <c r="B135" s="547"/>
      <c r="C135" s="119" t="s">
        <v>1078</v>
      </c>
      <c r="D135" s="124" t="s">
        <v>10</v>
      </c>
      <c r="E135" s="124">
        <v>10</v>
      </c>
      <c r="F135" s="303"/>
      <c r="G135" s="304">
        <f t="shared" si="4"/>
        <v>0</v>
      </c>
    </row>
    <row r="136" spans="1:7" ht="16.5">
      <c r="A136" s="614"/>
      <c r="B136" s="547"/>
      <c r="C136" s="119" t="s">
        <v>1079</v>
      </c>
      <c r="D136" s="124" t="s">
        <v>10</v>
      </c>
      <c r="E136" s="124">
        <v>6</v>
      </c>
      <c r="F136" s="303"/>
      <c r="G136" s="304">
        <f t="shared" si="4"/>
        <v>0</v>
      </c>
    </row>
    <row r="137" spans="1:7" ht="16.5">
      <c r="A137" s="614"/>
      <c r="B137" s="547"/>
      <c r="C137" s="119" t="s">
        <v>1080</v>
      </c>
      <c r="D137" s="124" t="s">
        <v>10</v>
      </c>
      <c r="E137" s="124">
        <v>4</v>
      </c>
      <c r="F137" s="303"/>
      <c r="G137" s="304">
        <f t="shared" si="4"/>
        <v>0</v>
      </c>
    </row>
    <row r="138" spans="1:7" ht="16.5">
      <c r="A138" s="621" t="s">
        <v>1081</v>
      </c>
      <c r="B138" s="620" t="s">
        <v>1082</v>
      </c>
      <c r="C138" s="119" t="s">
        <v>1083</v>
      </c>
      <c r="D138" s="124" t="s">
        <v>10</v>
      </c>
      <c r="E138" s="124">
        <v>2</v>
      </c>
      <c r="F138" s="303"/>
      <c r="G138" s="304">
        <f t="shared" si="4"/>
        <v>0</v>
      </c>
    </row>
    <row r="139" spans="1:7" ht="16.5">
      <c r="A139" s="621"/>
      <c r="B139" s="620"/>
      <c r="C139" s="119" t="s">
        <v>1084</v>
      </c>
      <c r="D139" s="124" t="s">
        <v>10</v>
      </c>
      <c r="E139" s="124">
        <v>3</v>
      </c>
      <c r="F139" s="303"/>
      <c r="G139" s="304">
        <f t="shared" si="4"/>
        <v>0</v>
      </c>
    </row>
    <row r="140" spans="1:7" ht="33" customHeight="1">
      <c r="A140" s="621" t="s">
        <v>1085</v>
      </c>
      <c r="B140" s="620" t="s">
        <v>1086</v>
      </c>
      <c r="C140" s="119" t="s">
        <v>1084</v>
      </c>
      <c r="D140" s="124" t="s">
        <v>10</v>
      </c>
      <c r="E140" s="124">
        <v>3</v>
      </c>
      <c r="F140" s="303"/>
      <c r="G140" s="304">
        <f t="shared" si="4"/>
        <v>0</v>
      </c>
    </row>
    <row r="141" spans="1:7" ht="16.5">
      <c r="A141" s="621"/>
      <c r="B141" s="620"/>
      <c r="C141" s="119" t="s">
        <v>1083</v>
      </c>
      <c r="D141" s="124" t="s">
        <v>10</v>
      </c>
      <c r="E141" s="124">
        <v>2</v>
      </c>
      <c r="F141" s="303"/>
      <c r="G141" s="304">
        <f t="shared" si="4"/>
        <v>0</v>
      </c>
    </row>
    <row r="142" spans="1:7" ht="34.5">
      <c r="A142" s="231" t="s">
        <v>1087</v>
      </c>
      <c r="B142" s="136" t="s">
        <v>1088</v>
      </c>
      <c r="C142" s="110" t="s">
        <v>1089</v>
      </c>
      <c r="D142" s="247" t="s">
        <v>10</v>
      </c>
      <c r="E142" s="247">
        <v>6</v>
      </c>
      <c r="F142" s="303"/>
      <c r="G142" s="304">
        <f t="shared" si="4"/>
        <v>0</v>
      </c>
    </row>
    <row r="143" spans="1:7" ht="33">
      <c r="A143" s="231" t="s">
        <v>1090</v>
      </c>
      <c r="B143" s="136" t="s">
        <v>1091</v>
      </c>
      <c r="C143" s="110" t="s">
        <v>1092</v>
      </c>
      <c r="D143" s="248" t="s">
        <v>10</v>
      </c>
      <c r="E143" s="248">
        <v>6</v>
      </c>
      <c r="F143" s="303"/>
      <c r="G143" s="304">
        <f t="shared" si="4"/>
        <v>0</v>
      </c>
    </row>
    <row r="144" spans="1:7" ht="82.5">
      <c r="A144" s="231" t="s">
        <v>1093</v>
      </c>
      <c r="B144" s="246" t="s">
        <v>1283</v>
      </c>
      <c r="C144" s="110" t="s">
        <v>1094</v>
      </c>
      <c r="D144" s="247" t="s">
        <v>10</v>
      </c>
      <c r="E144" s="247">
        <v>1</v>
      </c>
      <c r="F144" s="303"/>
      <c r="G144" s="304">
        <f t="shared" si="4"/>
        <v>0</v>
      </c>
    </row>
    <row r="145" spans="1:7" ht="82.5">
      <c r="A145" s="231" t="s">
        <v>1095</v>
      </c>
      <c r="B145" s="246" t="s">
        <v>1284</v>
      </c>
      <c r="C145" s="110" t="s">
        <v>1094</v>
      </c>
      <c r="D145" s="247" t="s">
        <v>10</v>
      </c>
      <c r="E145" s="247">
        <v>2</v>
      </c>
      <c r="F145" s="303"/>
      <c r="G145" s="304">
        <f t="shared" si="4"/>
        <v>0</v>
      </c>
    </row>
    <row r="146" spans="1:7" ht="82.5">
      <c r="A146" s="231" t="s">
        <v>1096</v>
      </c>
      <c r="B146" s="246" t="s">
        <v>1285</v>
      </c>
      <c r="C146" s="110" t="s">
        <v>1094</v>
      </c>
      <c r="D146" s="247" t="s">
        <v>10</v>
      </c>
      <c r="E146" s="247">
        <v>1</v>
      </c>
      <c r="F146" s="303"/>
      <c r="G146" s="304">
        <f t="shared" si="4"/>
        <v>0</v>
      </c>
    </row>
    <row r="147" spans="1:7" ht="66">
      <c r="A147" s="231" t="s">
        <v>1097</v>
      </c>
      <c r="B147" s="246" t="s">
        <v>1286</v>
      </c>
      <c r="C147" s="110" t="s">
        <v>1098</v>
      </c>
      <c r="D147" s="247" t="s">
        <v>10</v>
      </c>
      <c r="E147" s="247">
        <v>1</v>
      </c>
      <c r="F147" s="303"/>
      <c r="G147" s="304">
        <f t="shared" si="4"/>
        <v>0</v>
      </c>
    </row>
    <row r="148" spans="1:7" ht="82.5">
      <c r="A148" s="232" t="s">
        <v>1099</v>
      </c>
      <c r="B148" s="118" t="s">
        <v>1287</v>
      </c>
      <c r="C148" s="117" t="s">
        <v>1100</v>
      </c>
      <c r="D148" s="126" t="s">
        <v>10</v>
      </c>
      <c r="E148" s="126">
        <v>1</v>
      </c>
      <c r="F148" s="303"/>
      <c r="G148" s="304">
        <f t="shared" si="4"/>
        <v>0</v>
      </c>
    </row>
    <row r="149" spans="1:7" ht="99">
      <c r="A149" s="232" t="s">
        <v>1101</v>
      </c>
      <c r="B149" s="118" t="s">
        <v>1288</v>
      </c>
      <c r="C149" s="117" t="s">
        <v>1102</v>
      </c>
      <c r="D149" s="126" t="s">
        <v>10</v>
      </c>
      <c r="E149" s="126">
        <v>1</v>
      </c>
      <c r="F149" s="303"/>
      <c r="G149" s="304">
        <f t="shared" si="4"/>
        <v>0</v>
      </c>
    </row>
    <row r="150" spans="1:7" ht="115.5">
      <c r="A150" s="232" t="s">
        <v>1103</v>
      </c>
      <c r="B150" s="118" t="s">
        <v>1289</v>
      </c>
      <c r="C150" s="119" t="s">
        <v>1104</v>
      </c>
      <c r="D150" s="126" t="s">
        <v>10</v>
      </c>
      <c r="E150" s="126">
        <v>1</v>
      </c>
      <c r="F150" s="303"/>
      <c r="G150" s="304">
        <f t="shared" si="4"/>
        <v>0</v>
      </c>
    </row>
    <row r="151" spans="1:7" ht="181.5">
      <c r="A151" s="232" t="s">
        <v>1105</v>
      </c>
      <c r="B151" s="118" t="s">
        <v>1290</v>
      </c>
      <c r="C151" s="117" t="s">
        <v>1106</v>
      </c>
      <c r="D151" s="126" t="s">
        <v>10</v>
      </c>
      <c r="E151" s="126">
        <v>1</v>
      </c>
      <c r="F151" s="303"/>
      <c r="G151" s="304">
        <f t="shared" si="4"/>
        <v>0</v>
      </c>
    </row>
    <row r="152" spans="1:7" ht="82.5">
      <c r="A152" s="232" t="s">
        <v>1107</v>
      </c>
      <c r="B152" s="118" t="s">
        <v>1108</v>
      </c>
      <c r="C152" s="117" t="s">
        <v>1109</v>
      </c>
      <c r="D152" s="126" t="s">
        <v>10</v>
      </c>
      <c r="E152" s="126">
        <v>1</v>
      </c>
      <c r="F152" s="303"/>
      <c r="G152" s="304">
        <f t="shared" si="4"/>
        <v>0</v>
      </c>
    </row>
    <row r="153" spans="1:7" ht="33">
      <c r="A153" s="229" t="s">
        <v>1110</v>
      </c>
      <c r="B153" s="136" t="s">
        <v>1111</v>
      </c>
      <c r="C153" s="119" t="s">
        <v>1112</v>
      </c>
      <c r="D153" s="242" t="s">
        <v>10</v>
      </c>
      <c r="E153" s="242">
        <v>10</v>
      </c>
      <c r="F153" s="303"/>
      <c r="G153" s="304">
        <f t="shared" si="4"/>
        <v>0</v>
      </c>
    </row>
    <row r="154" spans="1:7" ht="49.5">
      <c r="A154" s="229" t="s">
        <v>1113</v>
      </c>
      <c r="B154" s="136" t="s">
        <v>1114</v>
      </c>
      <c r="C154" s="119" t="s">
        <v>1003</v>
      </c>
      <c r="D154" s="242" t="s">
        <v>10</v>
      </c>
      <c r="E154" s="242">
        <v>1</v>
      </c>
      <c r="F154" s="303"/>
      <c r="G154" s="304">
        <f t="shared" si="4"/>
        <v>0</v>
      </c>
    </row>
    <row r="155" spans="1:7" ht="33">
      <c r="A155" s="228" t="s">
        <v>1115</v>
      </c>
      <c r="B155" s="118" t="s">
        <v>1022</v>
      </c>
      <c r="C155" s="119" t="s">
        <v>1007</v>
      </c>
      <c r="D155" s="124" t="s">
        <v>10</v>
      </c>
      <c r="E155" s="124">
        <v>1</v>
      </c>
      <c r="F155" s="303"/>
      <c r="G155" s="304">
        <f t="shared" si="4"/>
        <v>0</v>
      </c>
    </row>
    <row r="156" spans="1:7" ht="30" customHeight="1">
      <c r="A156" s="228"/>
      <c r="B156" s="617" t="s">
        <v>1116</v>
      </c>
      <c r="C156" s="618"/>
      <c r="D156" s="618"/>
      <c r="E156" s="619"/>
      <c r="F156" s="307">
        <f>SUM(F104:F155)</f>
        <v>0</v>
      </c>
      <c r="G156" s="316">
        <f>SUM(G104:G155)</f>
        <v>0</v>
      </c>
    </row>
    <row r="157" spans="1:7" ht="30" customHeight="1">
      <c r="A157" s="218" t="s">
        <v>130</v>
      </c>
      <c r="B157" s="622" t="s">
        <v>1117</v>
      </c>
      <c r="C157" s="622"/>
      <c r="D157" s="622"/>
      <c r="E157" s="622"/>
      <c r="F157" s="622"/>
      <c r="G157" s="623"/>
    </row>
    <row r="158" spans="1:7" ht="99">
      <c r="A158" s="233" t="s">
        <v>33</v>
      </c>
      <c r="B158" s="250" t="s">
        <v>1291</v>
      </c>
      <c r="C158" s="117" t="s">
        <v>1118</v>
      </c>
      <c r="D158" s="253" t="s">
        <v>10</v>
      </c>
      <c r="E158" s="253">
        <v>3</v>
      </c>
      <c r="F158" s="303"/>
      <c r="G158" s="304">
        <f>F158*E158</f>
        <v>0</v>
      </c>
    </row>
    <row r="159" spans="1:7" ht="66">
      <c r="A159" s="233" t="s">
        <v>34</v>
      </c>
      <c r="B159" s="119" t="s">
        <v>1119</v>
      </c>
      <c r="C159" s="117" t="s">
        <v>1120</v>
      </c>
      <c r="D159" s="127" t="s">
        <v>378</v>
      </c>
      <c r="E159" s="127">
        <v>1</v>
      </c>
      <c r="F159" s="303"/>
      <c r="G159" s="304">
        <f t="shared" ref="G159:G162" si="5">F159*E159</f>
        <v>0</v>
      </c>
    </row>
    <row r="160" spans="1:7" ht="280.5" customHeight="1">
      <c r="A160" s="228" t="s">
        <v>35</v>
      </c>
      <c r="B160" s="644" t="s">
        <v>1292</v>
      </c>
      <c r="C160" s="645"/>
      <c r="D160" s="124" t="s">
        <v>10</v>
      </c>
      <c r="E160" s="124">
        <v>1</v>
      </c>
      <c r="F160" s="303"/>
      <c r="G160" s="304">
        <f t="shared" si="5"/>
        <v>0</v>
      </c>
    </row>
    <row r="161" spans="1:7" ht="132" customHeight="1">
      <c r="A161" s="228" t="s">
        <v>36</v>
      </c>
      <c r="B161" s="644" t="s">
        <v>1293</v>
      </c>
      <c r="C161" s="645"/>
      <c r="D161" s="124" t="s">
        <v>10</v>
      </c>
      <c r="E161" s="124">
        <v>2</v>
      </c>
      <c r="F161" s="303"/>
      <c r="G161" s="304">
        <f t="shared" si="5"/>
        <v>0</v>
      </c>
    </row>
    <row r="162" spans="1:7" ht="33" customHeight="1">
      <c r="A162" s="228" t="s">
        <v>37</v>
      </c>
      <c r="B162" s="644" t="s">
        <v>1121</v>
      </c>
      <c r="C162" s="645"/>
      <c r="D162" s="124" t="s">
        <v>378</v>
      </c>
      <c r="E162" s="124">
        <v>1</v>
      </c>
      <c r="F162" s="303"/>
      <c r="G162" s="304">
        <f t="shared" si="5"/>
        <v>0</v>
      </c>
    </row>
    <row r="163" spans="1:7" ht="33.75" customHeight="1">
      <c r="A163" s="602" t="s">
        <v>38</v>
      </c>
      <c r="B163" s="547" t="s">
        <v>1122</v>
      </c>
      <c r="C163" s="136" t="s">
        <v>1295</v>
      </c>
      <c r="D163" s="624" t="s">
        <v>378</v>
      </c>
      <c r="E163" s="624">
        <v>1</v>
      </c>
      <c r="F163" s="625"/>
      <c r="G163" s="628">
        <f>F163*E163</f>
        <v>0</v>
      </c>
    </row>
    <row r="164" spans="1:7" ht="33">
      <c r="A164" s="602"/>
      <c r="B164" s="547"/>
      <c r="C164" s="136" t="s">
        <v>1296</v>
      </c>
      <c r="D164" s="624"/>
      <c r="E164" s="624"/>
      <c r="F164" s="626"/>
      <c r="G164" s="629"/>
    </row>
    <row r="165" spans="1:7" ht="16.5">
      <c r="A165" s="602"/>
      <c r="B165" s="547"/>
      <c r="C165" s="136" t="s">
        <v>1297</v>
      </c>
      <c r="D165" s="624"/>
      <c r="E165" s="624"/>
      <c r="F165" s="626"/>
      <c r="G165" s="629"/>
    </row>
    <row r="166" spans="1:7" ht="16.5">
      <c r="A166" s="602"/>
      <c r="B166" s="547"/>
      <c r="C166" s="114" t="s">
        <v>1298</v>
      </c>
      <c r="D166" s="624"/>
      <c r="E166" s="624"/>
      <c r="F166" s="626"/>
      <c r="G166" s="629"/>
    </row>
    <row r="167" spans="1:7" ht="16.5">
      <c r="A167" s="602"/>
      <c r="B167" s="547"/>
      <c r="C167" s="118" t="s">
        <v>1299</v>
      </c>
      <c r="D167" s="624"/>
      <c r="E167" s="624"/>
      <c r="F167" s="626"/>
      <c r="G167" s="629"/>
    </row>
    <row r="168" spans="1:7" ht="16.5">
      <c r="A168" s="602"/>
      <c r="B168" s="547"/>
      <c r="C168" s="118" t="s">
        <v>1300</v>
      </c>
      <c r="D168" s="624"/>
      <c r="E168" s="624"/>
      <c r="F168" s="626"/>
      <c r="G168" s="629"/>
    </row>
    <row r="169" spans="1:7" ht="33">
      <c r="A169" s="602"/>
      <c r="B169" s="547"/>
      <c r="C169" s="118" t="s">
        <v>1301</v>
      </c>
      <c r="D169" s="624"/>
      <c r="E169" s="624"/>
      <c r="F169" s="626"/>
      <c r="G169" s="629"/>
    </row>
    <row r="170" spans="1:7" ht="49.5">
      <c r="A170" s="602"/>
      <c r="B170" s="547"/>
      <c r="C170" s="118" t="s">
        <v>1302</v>
      </c>
      <c r="D170" s="624"/>
      <c r="E170" s="624"/>
      <c r="F170" s="626"/>
      <c r="G170" s="629"/>
    </row>
    <row r="171" spans="1:7" ht="33">
      <c r="A171" s="602"/>
      <c r="B171" s="547"/>
      <c r="C171" s="118" t="s">
        <v>1303</v>
      </c>
      <c r="D171" s="624"/>
      <c r="E171" s="624"/>
      <c r="F171" s="626"/>
      <c r="G171" s="629"/>
    </row>
    <row r="172" spans="1:7" ht="16.5">
      <c r="A172" s="602"/>
      <c r="B172" s="547"/>
      <c r="C172" s="118" t="s">
        <v>1304</v>
      </c>
      <c r="D172" s="624"/>
      <c r="E172" s="624"/>
      <c r="F172" s="626"/>
      <c r="G172" s="629"/>
    </row>
    <row r="173" spans="1:7" ht="33">
      <c r="A173" s="602"/>
      <c r="B173" s="547"/>
      <c r="C173" s="118" t="s">
        <v>1305</v>
      </c>
      <c r="D173" s="624"/>
      <c r="E173" s="624"/>
      <c r="F173" s="626"/>
      <c r="G173" s="629"/>
    </row>
    <row r="174" spans="1:7" ht="16.5">
      <c r="A174" s="602"/>
      <c r="B174" s="547"/>
      <c r="C174" s="249" t="s">
        <v>1123</v>
      </c>
      <c r="D174" s="624"/>
      <c r="E174" s="624"/>
      <c r="F174" s="626"/>
      <c r="G174" s="629"/>
    </row>
    <row r="175" spans="1:7" ht="16.5">
      <c r="A175" s="602"/>
      <c r="B175" s="547"/>
      <c r="C175" s="119" t="s">
        <v>1306</v>
      </c>
      <c r="D175" s="624"/>
      <c r="E175" s="624"/>
      <c r="F175" s="626"/>
      <c r="G175" s="629"/>
    </row>
    <row r="176" spans="1:7" ht="16.5">
      <c r="A176" s="602"/>
      <c r="B176" s="547"/>
      <c r="C176" s="119" t="s">
        <v>1307</v>
      </c>
      <c r="D176" s="624"/>
      <c r="E176" s="624"/>
      <c r="F176" s="626"/>
      <c r="G176" s="629"/>
    </row>
    <row r="177" spans="1:7" ht="16.5">
      <c r="A177" s="602"/>
      <c r="B177" s="547"/>
      <c r="C177" s="119" t="s">
        <v>1308</v>
      </c>
      <c r="D177" s="624"/>
      <c r="E177" s="624"/>
      <c r="F177" s="626"/>
      <c r="G177" s="629"/>
    </row>
    <row r="178" spans="1:7" ht="16.5">
      <c r="A178" s="602"/>
      <c r="B178" s="547"/>
      <c r="C178" s="249" t="s">
        <v>1124</v>
      </c>
      <c r="D178" s="624"/>
      <c r="E178" s="624"/>
      <c r="F178" s="626"/>
      <c r="G178" s="629"/>
    </row>
    <row r="179" spans="1:7" ht="66">
      <c r="A179" s="602"/>
      <c r="B179" s="547"/>
      <c r="C179" s="119" t="s">
        <v>1294</v>
      </c>
      <c r="D179" s="624"/>
      <c r="E179" s="624"/>
      <c r="F179" s="627"/>
      <c r="G179" s="630"/>
    </row>
    <row r="180" spans="1:7" ht="247.5">
      <c r="A180" s="228" t="s">
        <v>39</v>
      </c>
      <c r="B180" s="251" t="s">
        <v>1309</v>
      </c>
      <c r="C180" s="252" t="s">
        <v>1125</v>
      </c>
      <c r="D180" s="124" t="s">
        <v>378</v>
      </c>
      <c r="E180" s="124">
        <v>1</v>
      </c>
      <c r="F180" s="303"/>
      <c r="G180" s="304">
        <f t="shared" ref="G180:G185" si="6">F180*E180</f>
        <v>0</v>
      </c>
    </row>
    <row r="181" spans="1:7" ht="141" customHeight="1">
      <c r="A181" s="228" t="s">
        <v>142</v>
      </c>
      <c r="B181" s="648" t="s">
        <v>1310</v>
      </c>
      <c r="C181" s="649"/>
      <c r="D181" s="124" t="s">
        <v>378</v>
      </c>
      <c r="E181" s="124">
        <v>1</v>
      </c>
      <c r="F181" s="303"/>
      <c r="G181" s="304">
        <f t="shared" si="6"/>
        <v>0</v>
      </c>
    </row>
    <row r="182" spans="1:7" ht="354.75" customHeight="1">
      <c r="A182" s="228" t="s">
        <v>144</v>
      </c>
      <c r="B182" s="646" t="s">
        <v>1325</v>
      </c>
      <c r="C182" s="647"/>
      <c r="D182" s="124" t="s">
        <v>378</v>
      </c>
      <c r="E182" s="124">
        <v>1</v>
      </c>
      <c r="F182" s="303"/>
      <c r="G182" s="304">
        <f t="shared" si="6"/>
        <v>0</v>
      </c>
    </row>
    <row r="183" spans="1:7" ht="231">
      <c r="A183" s="234" t="s">
        <v>146</v>
      </c>
      <c r="B183" s="136" t="s">
        <v>1311</v>
      </c>
      <c r="C183" s="135" t="s">
        <v>1126</v>
      </c>
      <c r="D183" s="124" t="s">
        <v>378</v>
      </c>
      <c r="E183" s="124">
        <v>1</v>
      </c>
      <c r="F183" s="303"/>
      <c r="G183" s="304">
        <f t="shared" si="6"/>
        <v>0</v>
      </c>
    </row>
    <row r="184" spans="1:7" ht="247.5">
      <c r="A184" s="234" t="s">
        <v>150</v>
      </c>
      <c r="B184" s="136" t="s">
        <v>1312</v>
      </c>
      <c r="C184" s="135" t="s">
        <v>1127</v>
      </c>
      <c r="D184" s="124" t="s">
        <v>378</v>
      </c>
      <c r="E184" s="124">
        <v>1</v>
      </c>
      <c r="F184" s="303"/>
      <c r="G184" s="304">
        <f t="shared" si="6"/>
        <v>0</v>
      </c>
    </row>
    <row r="185" spans="1:7" ht="409.5" customHeight="1">
      <c r="A185" s="632" t="s">
        <v>156</v>
      </c>
      <c r="B185" s="620" t="s">
        <v>1313</v>
      </c>
      <c r="C185" s="547" t="s">
        <v>1128</v>
      </c>
      <c r="D185" s="633" t="s">
        <v>378</v>
      </c>
      <c r="E185" s="633">
        <v>2</v>
      </c>
      <c r="F185" s="634"/>
      <c r="G185" s="631">
        <f t="shared" si="6"/>
        <v>0</v>
      </c>
    </row>
    <row r="186" spans="1:7" ht="16.5" customHeight="1">
      <c r="A186" s="632"/>
      <c r="B186" s="620"/>
      <c r="C186" s="547"/>
      <c r="D186" s="633"/>
      <c r="E186" s="633"/>
      <c r="F186" s="634"/>
      <c r="G186" s="631"/>
    </row>
    <row r="187" spans="1:7" ht="198" customHeight="1">
      <c r="A187" s="632"/>
      <c r="B187" s="620"/>
      <c r="C187" s="547"/>
      <c r="D187" s="633"/>
      <c r="E187" s="633"/>
      <c r="F187" s="634"/>
      <c r="G187" s="631"/>
    </row>
    <row r="188" spans="1:7" ht="16.5" customHeight="1">
      <c r="A188" s="632"/>
      <c r="B188" s="620"/>
      <c r="C188" s="547"/>
      <c r="D188" s="633"/>
      <c r="E188" s="633"/>
      <c r="F188" s="634"/>
      <c r="G188" s="631"/>
    </row>
    <row r="189" spans="1:7" ht="346.5" customHeight="1">
      <c r="A189" s="632" t="s">
        <v>158</v>
      </c>
      <c r="B189" s="620" t="s">
        <v>1314</v>
      </c>
      <c r="C189" s="547" t="s">
        <v>1128</v>
      </c>
      <c r="D189" s="633" t="s">
        <v>378</v>
      </c>
      <c r="E189" s="633">
        <v>1</v>
      </c>
      <c r="F189" s="625"/>
      <c r="G189" s="628">
        <f>F189*E189</f>
        <v>0</v>
      </c>
    </row>
    <row r="190" spans="1:7" ht="82.5" customHeight="1">
      <c r="A190" s="632"/>
      <c r="B190" s="620"/>
      <c r="C190" s="547"/>
      <c r="D190" s="633"/>
      <c r="E190" s="633"/>
      <c r="F190" s="626"/>
      <c r="G190" s="629"/>
    </row>
    <row r="191" spans="1:7" ht="231" customHeight="1">
      <c r="A191" s="632"/>
      <c r="B191" s="620"/>
      <c r="C191" s="547"/>
      <c r="D191" s="633"/>
      <c r="E191" s="633"/>
      <c r="F191" s="626"/>
      <c r="G191" s="629"/>
    </row>
    <row r="192" spans="1:7" ht="16.5" customHeight="1">
      <c r="A192" s="632"/>
      <c r="B192" s="620"/>
      <c r="C192" s="547"/>
      <c r="D192" s="633"/>
      <c r="E192" s="633"/>
      <c r="F192" s="627"/>
      <c r="G192" s="630"/>
    </row>
    <row r="193" spans="1:7" ht="99">
      <c r="A193" s="235" t="s">
        <v>1129</v>
      </c>
      <c r="B193" s="118" t="s">
        <v>1315</v>
      </c>
      <c r="C193" s="117" t="s">
        <v>1130</v>
      </c>
      <c r="D193" s="124" t="s">
        <v>10</v>
      </c>
      <c r="E193" s="124">
        <v>1</v>
      </c>
      <c r="F193" s="303"/>
      <c r="G193" s="304">
        <f>F193*E193</f>
        <v>0</v>
      </c>
    </row>
    <row r="194" spans="1:7" ht="33">
      <c r="A194" s="229" t="s">
        <v>1131</v>
      </c>
      <c r="B194" s="136" t="s">
        <v>1076</v>
      </c>
      <c r="C194" s="119" t="s">
        <v>1077</v>
      </c>
      <c r="D194" s="124" t="s">
        <v>10</v>
      </c>
      <c r="E194" s="124">
        <v>4</v>
      </c>
      <c r="F194" s="303"/>
      <c r="G194" s="304">
        <f t="shared" ref="G194:G235" si="7">F194*E194</f>
        <v>0</v>
      </c>
    </row>
    <row r="195" spans="1:7" ht="33">
      <c r="A195" s="231" t="s">
        <v>1132</v>
      </c>
      <c r="B195" s="136" t="s">
        <v>1086</v>
      </c>
      <c r="C195" s="119" t="s">
        <v>1083</v>
      </c>
      <c r="D195" s="124" t="s">
        <v>10</v>
      </c>
      <c r="E195" s="124">
        <v>1</v>
      </c>
      <c r="F195" s="303"/>
      <c r="G195" s="304">
        <f t="shared" si="7"/>
        <v>0</v>
      </c>
    </row>
    <row r="196" spans="1:7" ht="66">
      <c r="A196" s="228" t="s">
        <v>1133</v>
      </c>
      <c r="B196" s="122" t="s">
        <v>1316</v>
      </c>
      <c r="C196" s="243" t="s">
        <v>1134</v>
      </c>
      <c r="D196" s="124" t="s">
        <v>697</v>
      </c>
      <c r="E196" s="124">
        <v>60</v>
      </c>
      <c r="F196" s="303"/>
      <c r="G196" s="304">
        <f t="shared" si="7"/>
        <v>0</v>
      </c>
    </row>
    <row r="197" spans="1:7" ht="33">
      <c r="A197" s="228" t="s">
        <v>1135</v>
      </c>
      <c r="B197" s="122" t="s">
        <v>1136</v>
      </c>
      <c r="C197" s="243" t="s">
        <v>1137</v>
      </c>
      <c r="D197" s="124" t="s">
        <v>1017</v>
      </c>
      <c r="E197" s="124">
        <v>100</v>
      </c>
      <c r="F197" s="303"/>
      <c r="G197" s="304">
        <f t="shared" si="7"/>
        <v>0</v>
      </c>
    </row>
    <row r="198" spans="1:7" ht="57.75" customHeight="1">
      <c r="A198" s="602" t="s">
        <v>1138</v>
      </c>
      <c r="B198" s="465" t="s">
        <v>1317</v>
      </c>
      <c r="C198" s="119" t="s">
        <v>1139</v>
      </c>
      <c r="D198" s="124" t="s">
        <v>697</v>
      </c>
      <c r="E198" s="124">
        <v>15</v>
      </c>
      <c r="F198" s="303"/>
      <c r="G198" s="304">
        <f t="shared" si="7"/>
        <v>0</v>
      </c>
    </row>
    <row r="199" spans="1:7" ht="55.5" customHeight="1">
      <c r="A199" s="602"/>
      <c r="B199" s="465"/>
      <c r="C199" s="119" t="s">
        <v>1140</v>
      </c>
      <c r="D199" s="124" t="s">
        <v>697</v>
      </c>
      <c r="E199" s="124">
        <v>45</v>
      </c>
      <c r="F199" s="303"/>
      <c r="G199" s="304">
        <f t="shared" si="7"/>
        <v>0</v>
      </c>
    </row>
    <row r="200" spans="1:7" ht="66" customHeight="1">
      <c r="A200" s="228" t="s">
        <v>1141</v>
      </c>
      <c r="B200" s="461" t="s">
        <v>1142</v>
      </c>
      <c r="C200" s="462"/>
      <c r="D200" s="127" t="s">
        <v>105</v>
      </c>
      <c r="E200" s="254">
        <v>850</v>
      </c>
      <c r="F200" s="303"/>
      <c r="G200" s="304">
        <f t="shared" si="7"/>
        <v>0</v>
      </c>
    </row>
    <row r="201" spans="1:7" ht="16.5">
      <c r="A201" s="602" t="s">
        <v>1143</v>
      </c>
      <c r="B201" s="465" t="s">
        <v>1144</v>
      </c>
      <c r="C201" s="122" t="s">
        <v>1145</v>
      </c>
      <c r="D201" s="127" t="s">
        <v>697</v>
      </c>
      <c r="E201" s="127">
        <v>20</v>
      </c>
      <c r="F201" s="303"/>
      <c r="G201" s="304">
        <f t="shared" si="7"/>
        <v>0</v>
      </c>
    </row>
    <row r="202" spans="1:7" ht="16.5">
      <c r="A202" s="602"/>
      <c r="B202" s="465"/>
      <c r="C202" s="122" t="s">
        <v>1146</v>
      </c>
      <c r="D202" s="127" t="s">
        <v>697</v>
      </c>
      <c r="E202" s="127">
        <v>15</v>
      </c>
      <c r="F202" s="303"/>
      <c r="G202" s="304">
        <f t="shared" si="7"/>
        <v>0</v>
      </c>
    </row>
    <row r="203" spans="1:7" ht="16.5">
      <c r="A203" s="602"/>
      <c r="B203" s="465"/>
      <c r="C203" s="122" t="s">
        <v>1147</v>
      </c>
      <c r="D203" s="127" t="s">
        <v>697</v>
      </c>
      <c r="E203" s="127">
        <v>8</v>
      </c>
      <c r="F203" s="303"/>
      <c r="G203" s="304">
        <f t="shared" si="7"/>
        <v>0</v>
      </c>
    </row>
    <row r="204" spans="1:7" ht="16.5">
      <c r="A204" s="602"/>
      <c r="B204" s="465"/>
      <c r="C204" s="122" t="s">
        <v>1148</v>
      </c>
      <c r="D204" s="127" t="s">
        <v>697</v>
      </c>
      <c r="E204" s="127">
        <v>50</v>
      </c>
      <c r="F204" s="303"/>
      <c r="G204" s="304">
        <f t="shared" si="7"/>
        <v>0</v>
      </c>
    </row>
    <row r="205" spans="1:7" ht="16.5">
      <c r="A205" s="602"/>
      <c r="B205" s="465"/>
      <c r="C205" s="122" t="s">
        <v>1149</v>
      </c>
      <c r="D205" s="127" t="s">
        <v>697</v>
      </c>
      <c r="E205" s="127">
        <v>11</v>
      </c>
      <c r="F205" s="303"/>
      <c r="G205" s="304">
        <f t="shared" si="7"/>
        <v>0</v>
      </c>
    </row>
    <row r="206" spans="1:7" ht="16.5">
      <c r="A206" s="602"/>
      <c r="B206" s="465"/>
      <c r="C206" s="122" t="s">
        <v>1150</v>
      </c>
      <c r="D206" s="127" t="s">
        <v>697</v>
      </c>
      <c r="E206" s="127">
        <v>60</v>
      </c>
      <c r="F206" s="303"/>
      <c r="G206" s="304">
        <f t="shared" si="7"/>
        <v>0</v>
      </c>
    </row>
    <row r="207" spans="1:7" ht="99" customHeight="1">
      <c r="A207" s="228" t="s">
        <v>1151</v>
      </c>
      <c r="B207" s="465" t="s">
        <v>1152</v>
      </c>
      <c r="C207" s="465"/>
      <c r="D207" s="127" t="s">
        <v>1012</v>
      </c>
      <c r="E207" s="254">
        <v>110</v>
      </c>
      <c r="F207" s="303"/>
      <c r="G207" s="304">
        <f t="shared" si="7"/>
        <v>0</v>
      </c>
    </row>
    <row r="208" spans="1:7" ht="115.5" customHeight="1">
      <c r="A208" s="228" t="s">
        <v>1153</v>
      </c>
      <c r="B208" s="465" t="s">
        <v>1154</v>
      </c>
      <c r="C208" s="465"/>
      <c r="D208" s="127" t="s">
        <v>1012</v>
      </c>
      <c r="E208" s="254">
        <v>30</v>
      </c>
      <c r="F208" s="303"/>
      <c r="G208" s="304">
        <f t="shared" si="7"/>
        <v>0</v>
      </c>
    </row>
    <row r="209" spans="1:12" ht="66">
      <c r="A209" s="228" t="s">
        <v>1155</v>
      </c>
      <c r="B209" s="122" t="s">
        <v>1156</v>
      </c>
      <c r="C209" s="122" t="s">
        <v>1157</v>
      </c>
      <c r="D209" s="176" t="s">
        <v>697</v>
      </c>
      <c r="E209" s="255">
        <v>25</v>
      </c>
      <c r="F209" s="303"/>
      <c r="G209" s="304">
        <f t="shared" si="7"/>
        <v>0</v>
      </c>
    </row>
    <row r="210" spans="1:12" ht="148.5" customHeight="1">
      <c r="A210" s="228" t="s">
        <v>1158</v>
      </c>
      <c r="B210" s="465" t="s">
        <v>1159</v>
      </c>
      <c r="C210" s="465"/>
      <c r="D210" s="127" t="s">
        <v>10</v>
      </c>
      <c r="E210" s="127">
        <v>4</v>
      </c>
      <c r="F210" s="303"/>
      <c r="G210" s="304">
        <f t="shared" si="7"/>
        <v>0</v>
      </c>
    </row>
    <row r="211" spans="1:12" ht="148.5" customHeight="1">
      <c r="A211" s="228" t="s">
        <v>1160</v>
      </c>
      <c r="B211" s="465" t="s">
        <v>1161</v>
      </c>
      <c r="C211" s="465"/>
      <c r="D211" s="127" t="s">
        <v>10</v>
      </c>
      <c r="E211" s="127">
        <v>10</v>
      </c>
      <c r="F211" s="303"/>
      <c r="G211" s="304">
        <f t="shared" si="7"/>
        <v>0</v>
      </c>
    </row>
    <row r="212" spans="1:12" ht="181.5" customHeight="1">
      <c r="A212" s="228" t="s">
        <v>1162</v>
      </c>
      <c r="B212" s="465" t="s">
        <v>1163</v>
      </c>
      <c r="C212" s="465"/>
      <c r="D212" s="127" t="s">
        <v>10</v>
      </c>
      <c r="E212" s="127">
        <v>4</v>
      </c>
      <c r="F212" s="303"/>
      <c r="G212" s="304">
        <f t="shared" si="7"/>
        <v>0</v>
      </c>
    </row>
    <row r="213" spans="1:12" ht="115.5" customHeight="1">
      <c r="A213" s="228" t="s">
        <v>1164</v>
      </c>
      <c r="B213" s="465" t="s">
        <v>1165</v>
      </c>
      <c r="C213" s="465"/>
      <c r="D213" s="124" t="s">
        <v>10</v>
      </c>
      <c r="E213" s="124">
        <v>2</v>
      </c>
      <c r="F213" s="303"/>
      <c r="G213" s="304">
        <f t="shared" si="7"/>
        <v>0</v>
      </c>
    </row>
    <row r="214" spans="1:12" ht="66" customHeight="1">
      <c r="A214" s="228" t="s">
        <v>1166</v>
      </c>
      <c r="B214" s="465" t="s">
        <v>1167</v>
      </c>
      <c r="C214" s="465"/>
      <c r="D214" s="124" t="s">
        <v>10</v>
      </c>
      <c r="E214" s="124">
        <v>2</v>
      </c>
      <c r="F214" s="303"/>
      <c r="G214" s="304">
        <f t="shared" si="7"/>
        <v>0</v>
      </c>
    </row>
    <row r="215" spans="1:12" ht="49.5" customHeight="1">
      <c r="A215" s="228" t="s">
        <v>1168</v>
      </c>
      <c r="B215" s="465" t="s">
        <v>1169</v>
      </c>
      <c r="C215" s="465"/>
      <c r="D215" s="124" t="s">
        <v>10</v>
      </c>
      <c r="E215" s="124">
        <v>2</v>
      </c>
      <c r="F215" s="303"/>
      <c r="G215" s="304">
        <f t="shared" si="7"/>
        <v>0</v>
      </c>
    </row>
    <row r="216" spans="1:12" ht="99" customHeight="1">
      <c r="A216" s="234" t="s">
        <v>1170</v>
      </c>
      <c r="B216" s="465" t="s">
        <v>1171</v>
      </c>
      <c r="C216" s="465"/>
      <c r="D216" s="124" t="s">
        <v>10</v>
      </c>
      <c r="E216" s="124">
        <v>1</v>
      </c>
      <c r="F216" s="303"/>
      <c r="G216" s="304">
        <f t="shared" si="7"/>
        <v>0</v>
      </c>
    </row>
    <row r="217" spans="1:12" ht="115.5" customHeight="1">
      <c r="A217" s="234" t="s">
        <v>1172</v>
      </c>
      <c r="B217" s="620" t="s">
        <v>1173</v>
      </c>
      <c r="C217" s="620"/>
      <c r="D217" s="124" t="s">
        <v>405</v>
      </c>
      <c r="E217" s="124">
        <v>1</v>
      </c>
      <c r="F217" s="303"/>
      <c r="G217" s="304">
        <f t="shared" si="7"/>
        <v>0</v>
      </c>
    </row>
    <row r="218" spans="1:12" ht="33">
      <c r="A218" s="234" t="s">
        <v>1174</v>
      </c>
      <c r="B218" s="136" t="s">
        <v>1175</v>
      </c>
      <c r="C218" s="135" t="s">
        <v>1176</v>
      </c>
      <c r="D218" s="124" t="s">
        <v>1012</v>
      </c>
      <c r="E218" s="124">
        <v>25</v>
      </c>
      <c r="F218" s="303"/>
      <c r="G218" s="304">
        <f t="shared" si="7"/>
        <v>0</v>
      </c>
    </row>
    <row r="219" spans="1:12" ht="165">
      <c r="A219" s="234" t="s">
        <v>1177</v>
      </c>
      <c r="B219" s="136" t="s">
        <v>1178</v>
      </c>
      <c r="C219" s="135" t="s">
        <v>1179</v>
      </c>
      <c r="D219" s="124" t="s">
        <v>10</v>
      </c>
      <c r="E219" s="124">
        <v>4</v>
      </c>
      <c r="F219" s="303"/>
      <c r="G219" s="304">
        <f t="shared" si="7"/>
        <v>0</v>
      </c>
    </row>
    <row r="220" spans="1:12" ht="132">
      <c r="A220" s="234" t="s">
        <v>1180</v>
      </c>
      <c r="B220" s="136" t="s">
        <v>1181</v>
      </c>
      <c r="C220" s="135" t="s">
        <v>1182</v>
      </c>
      <c r="D220" s="124" t="s">
        <v>10</v>
      </c>
      <c r="E220" s="124">
        <v>1</v>
      </c>
      <c r="F220" s="303"/>
      <c r="G220" s="304">
        <f t="shared" si="7"/>
        <v>0</v>
      </c>
      <c r="H220" s="208"/>
      <c r="I220" s="208"/>
      <c r="J220" s="208"/>
      <c r="K220" s="208"/>
      <c r="L220" s="208"/>
    </row>
    <row r="221" spans="1:12" ht="115.5">
      <c r="A221" s="234" t="s">
        <v>1183</v>
      </c>
      <c r="B221" s="136" t="s">
        <v>1184</v>
      </c>
      <c r="C221" s="135" t="s">
        <v>1182</v>
      </c>
      <c r="D221" s="124" t="s">
        <v>10</v>
      </c>
      <c r="E221" s="124">
        <v>1</v>
      </c>
      <c r="F221" s="303"/>
      <c r="G221" s="304">
        <f t="shared" si="7"/>
        <v>0</v>
      </c>
    </row>
    <row r="222" spans="1:12" ht="32.25" customHeight="1">
      <c r="A222" s="234" t="s">
        <v>1185</v>
      </c>
      <c r="B222" s="136" t="s">
        <v>1186</v>
      </c>
      <c r="C222" s="136" t="s">
        <v>1187</v>
      </c>
      <c r="D222" s="124" t="s">
        <v>10</v>
      </c>
      <c r="E222" s="124">
        <v>2</v>
      </c>
      <c r="F222" s="303"/>
      <c r="G222" s="304">
        <f t="shared" si="7"/>
        <v>0</v>
      </c>
    </row>
    <row r="223" spans="1:12" ht="16.5">
      <c r="A223" s="635" t="s">
        <v>1188</v>
      </c>
      <c r="B223" s="620" t="s">
        <v>1189</v>
      </c>
      <c r="C223" s="136" t="s">
        <v>1190</v>
      </c>
      <c r="D223" s="124" t="s">
        <v>10</v>
      </c>
      <c r="E223" s="124">
        <v>6</v>
      </c>
      <c r="F223" s="303"/>
      <c r="G223" s="304">
        <f t="shared" si="7"/>
        <v>0</v>
      </c>
    </row>
    <row r="224" spans="1:12" ht="16.5">
      <c r="A224" s="637"/>
      <c r="B224" s="620"/>
      <c r="C224" s="136" t="s">
        <v>1191</v>
      </c>
      <c r="D224" s="124" t="s">
        <v>10</v>
      </c>
      <c r="E224" s="124">
        <v>8</v>
      </c>
      <c r="F224" s="303"/>
      <c r="G224" s="304">
        <f t="shared" si="7"/>
        <v>0</v>
      </c>
    </row>
    <row r="225" spans="1:7" ht="16.5">
      <c r="A225" s="636"/>
      <c r="B225" s="620"/>
      <c r="C225" s="136" t="s">
        <v>1192</v>
      </c>
      <c r="D225" s="124" t="s">
        <v>10</v>
      </c>
      <c r="E225" s="124">
        <v>8</v>
      </c>
      <c r="F225" s="303"/>
      <c r="G225" s="304">
        <f t="shared" si="7"/>
        <v>0</v>
      </c>
    </row>
    <row r="226" spans="1:7" ht="33">
      <c r="A226" s="234" t="s">
        <v>1193</v>
      </c>
      <c r="B226" s="136" t="s">
        <v>1194</v>
      </c>
      <c r="C226" s="136" t="s">
        <v>1195</v>
      </c>
      <c r="D226" s="124" t="s">
        <v>10</v>
      </c>
      <c r="E226" s="124">
        <v>1</v>
      </c>
      <c r="F226" s="303"/>
      <c r="G226" s="304">
        <f t="shared" si="7"/>
        <v>0</v>
      </c>
    </row>
    <row r="227" spans="1:7" ht="53.25" customHeight="1">
      <c r="A227" s="635" t="s">
        <v>1196</v>
      </c>
      <c r="B227" s="620" t="s">
        <v>1318</v>
      </c>
      <c r="C227" s="135" t="s">
        <v>1197</v>
      </c>
      <c r="D227" s="124" t="s">
        <v>10</v>
      </c>
      <c r="E227" s="124">
        <v>5</v>
      </c>
      <c r="F227" s="303"/>
      <c r="G227" s="304">
        <f t="shared" si="7"/>
        <v>0</v>
      </c>
    </row>
    <row r="228" spans="1:7" ht="47.25" customHeight="1">
      <c r="A228" s="636"/>
      <c r="B228" s="620"/>
      <c r="C228" s="135" t="s">
        <v>1198</v>
      </c>
      <c r="D228" s="124" t="s">
        <v>10</v>
      </c>
      <c r="E228" s="124">
        <v>6</v>
      </c>
      <c r="F228" s="303"/>
      <c r="G228" s="304">
        <f t="shared" si="7"/>
        <v>0</v>
      </c>
    </row>
    <row r="229" spans="1:7" ht="16.5">
      <c r="A229" s="635" t="s">
        <v>1199</v>
      </c>
      <c r="B229" s="620" t="s">
        <v>1200</v>
      </c>
      <c r="C229" s="136" t="s">
        <v>1201</v>
      </c>
      <c r="D229" s="124" t="s">
        <v>10</v>
      </c>
      <c r="E229" s="124">
        <v>4</v>
      </c>
      <c r="F229" s="303"/>
      <c r="G229" s="304">
        <f t="shared" si="7"/>
        <v>0</v>
      </c>
    </row>
    <row r="230" spans="1:7" ht="16.5">
      <c r="A230" s="637"/>
      <c r="B230" s="620"/>
      <c r="C230" s="136" t="s">
        <v>1202</v>
      </c>
      <c r="D230" s="124" t="s">
        <v>10</v>
      </c>
      <c r="E230" s="124">
        <v>4</v>
      </c>
      <c r="F230" s="303"/>
      <c r="G230" s="304">
        <f t="shared" si="7"/>
        <v>0</v>
      </c>
    </row>
    <row r="231" spans="1:7" ht="16.5">
      <c r="A231" s="637"/>
      <c r="B231" s="620"/>
      <c r="C231" s="136" t="s">
        <v>1203</v>
      </c>
      <c r="D231" s="124" t="s">
        <v>10</v>
      </c>
      <c r="E231" s="124">
        <v>1</v>
      </c>
      <c r="F231" s="303"/>
      <c r="G231" s="304">
        <f t="shared" si="7"/>
        <v>0</v>
      </c>
    </row>
    <row r="232" spans="1:7" ht="16.5">
      <c r="A232" s="636"/>
      <c r="B232" s="620"/>
      <c r="C232" s="136" t="s">
        <v>1204</v>
      </c>
      <c r="D232" s="124" t="s">
        <v>10</v>
      </c>
      <c r="E232" s="124">
        <v>1</v>
      </c>
      <c r="F232" s="303"/>
      <c r="G232" s="304">
        <f t="shared" si="7"/>
        <v>0</v>
      </c>
    </row>
    <row r="233" spans="1:7" ht="33" customHeight="1">
      <c r="A233" s="635" t="s">
        <v>1205</v>
      </c>
      <c r="B233" s="620" t="s">
        <v>1206</v>
      </c>
      <c r="C233" s="135" t="s">
        <v>1207</v>
      </c>
      <c r="D233" s="124" t="s">
        <v>10</v>
      </c>
      <c r="E233" s="124">
        <v>12</v>
      </c>
      <c r="F233" s="303"/>
      <c r="G233" s="304">
        <f t="shared" si="7"/>
        <v>0</v>
      </c>
    </row>
    <row r="234" spans="1:7" ht="29.25" customHeight="1">
      <c r="A234" s="636"/>
      <c r="B234" s="620"/>
      <c r="C234" s="135" t="s">
        <v>1208</v>
      </c>
      <c r="D234" s="124" t="s">
        <v>10</v>
      </c>
      <c r="E234" s="124">
        <v>11</v>
      </c>
      <c r="F234" s="303"/>
      <c r="G234" s="304">
        <f t="shared" si="7"/>
        <v>0</v>
      </c>
    </row>
    <row r="235" spans="1:7" ht="49.5" customHeight="1">
      <c r="A235" s="234" t="s">
        <v>1209</v>
      </c>
      <c r="B235" s="620" t="s">
        <v>1210</v>
      </c>
      <c r="C235" s="620"/>
      <c r="D235" s="124" t="s">
        <v>10</v>
      </c>
      <c r="E235" s="124">
        <v>1</v>
      </c>
      <c r="F235" s="303"/>
      <c r="G235" s="304">
        <f t="shared" si="7"/>
        <v>0</v>
      </c>
    </row>
    <row r="236" spans="1:7" ht="49.5">
      <c r="A236" s="228" t="s">
        <v>1211</v>
      </c>
      <c r="B236" s="118" t="s">
        <v>1006</v>
      </c>
      <c r="C236" s="119" t="s">
        <v>1007</v>
      </c>
      <c r="D236" s="124" t="s">
        <v>10</v>
      </c>
      <c r="E236" s="124">
        <v>1</v>
      </c>
      <c r="F236" s="303"/>
      <c r="G236" s="304">
        <f>F236*E236</f>
        <v>0</v>
      </c>
    </row>
    <row r="237" spans="1:7" ht="29.25" customHeight="1">
      <c r="A237" s="228"/>
      <c r="B237" s="650" t="s">
        <v>1212</v>
      </c>
      <c r="C237" s="650"/>
      <c r="D237" s="650"/>
      <c r="E237" s="10"/>
      <c r="F237" s="307">
        <f>SUM(F158:F236)</f>
        <v>0</v>
      </c>
      <c r="G237" s="316">
        <f>SUM(G158:G236)</f>
        <v>0</v>
      </c>
    </row>
    <row r="238" spans="1:7" ht="30" customHeight="1">
      <c r="A238" s="218" t="s">
        <v>160</v>
      </c>
      <c r="B238" s="641" t="s">
        <v>1213</v>
      </c>
      <c r="C238" s="642"/>
      <c r="D238" s="642"/>
      <c r="E238" s="642"/>
      <c r="F238" s="642"/>
      <c r="G238" s="643"/>
    </row>
    <row r="239" spans="1:7" ht="297">
      <c r="A239" s="236" t="s">
        <v>40</v>
      </c>
      <c r="B239" s="210" t="s">
        <v>1319</v>
      </c>
      <c r="C239" s="211" t="s">
        <v>1214</v>
      </c>
      <c r="D239" s="212" t="s">
        <v>10</v>
      </c>
      <c r="E239" s="213">
        <v>1</v>
      </c>
      <c r="F239" s="303"/>
      <c r="G239" s="304">
        <f>F239*E239</f>
        <v>0</v>
      </c>
    </row>
    <row r="240" spans="1:7" ht="313.5">
      <c r="A240" s="236" t="s">
        <v>41</v>
      </c>
      <c r="B240" s="210" t="s">
        <v>1320</v>
      </c>
      <c r="C240" s="256" t="s">
        <v>1215</v>
      </c>
      <c r="D240" s="212" t="s">
        <v>10</v>
      </c>
      <c r="E240" s="213">
        <v>1</v>
      </c>
      <c r="F240" s="303"/>
      <c r="G240" s="304">
        <f t="shared" ref="G240:G254" si="8">F240*E240</f>
        <v>0</v>
      </c>
    </row>
    <row r="241" spans="1:7" ht="214.5">
      <c r="A241" s="236" t="s">
        <v>42</v>
      </c>
      <c r="B241" s="210" t="s">
        <v>1321</v>
      </c>
      <c r="C241" s="211" t="s">
        <v>1216</v>
      </c>
      <c r="D241" s="212" t="s">
        <v>10</v>
      </c>
      <c r="E241" s="213">
        <v>3</v>
      </c>
      <c r="F241" s="303"/>
      <c r="G241" s="304">
        <f t="shared" si="8"/>
        <v>0</v>
      </c>
    </row>
    <row r="242" spans="1:7" ht="214.5">
      <c r="A242" s="236" t="s">
        <v>165</v>
      </c>
      <c r="B242" s="210" t="s">
        <v>1322</v>
      </c>
      <c r="C242" s="256" t="s">
        <v>1217</v>
      </c>
      <c r="D242" s="212" t="s">
        <v>10</v>
      </c>
      <c r="E242" s="213">
        <v>2</v>
      </c>
      <c r="F242" s="303"/>
      <c r="G242" s="304">
        <f t="shared" si="8"/>
        <v>0</v>
      </c>
    </row>
    <row r="243" spans="1:7" ht="280.5">
      <c r="A243" s="237" t="s">
        <v>170</v>
      </c>
      <c r="B243" s="257" t="s">
        <v>1323</v>
      </c>
      <c r="C243" s="258"/>
      <c r="D243" s="260" t="s">
        <v>10</v>
      </c>
      <c r="E243" s="261">
        <v>1</v>
      </c>
      <c r="F243" s="303"/>
      <c r="G243" s="304">
        <f t="shared" si="8"/>
        <v>0</v>
      </c>
    </row>
    <row r="244" spans="1:7" ht="44.25" customHeight="1">
      <c r="A244" s="654" t="s">
        <v>173</v>
      </c>
      <c r="B244" s="661" t="s">
        <v>1324</v>
      </c>
      <c r="C244" s="256" t="s">
        <v>1218</v>
      </c>
      <c r="D244" s="212" t="s">
        <v>697</v>
      </c>
      <c r="E244" s="213">
        <v>70</v>
      </c>
      <c r="F244" s="303"/>
      <c r="G244" s="304">
        <f t="shared" si="8"/>
        <v>0</v>
      </c>
    </row>
    <row r="245" spans="1:7" ht="47.25" customHeight="1">
      <c r="A245" s="655"/>
      <c r="B245" s="661"/>
      <c r="C245" s="256" t="s">
        <v>1219</v>
      </c>
      <c r="D245" s="212" t="s">
        <v>697</v>
      </c>
      <c r="E245" s="213">
        <v>23</v>
      </c>
      <c r="F245" s="303"/>
      <c r="G245" s="304">
        <f t="shared" si="8"/>
        <v>0</v>
      </c>
    </row>
    <row r="246" spans="1:7" ht="50.25" customHeight="1">
      <c r="A246" s="656"/>
      <c r="B246" s="661"/>
      <c r="C246" s="256" t="s">
        <v>1220</v>
      </c>
      <c r="D246" s="212" t="s">
        <v>697</v>
      </c>
      <c r="E246" s="213">
        <v>46</v>
      </c>
      <c r="F246" s="303"/>
      <c r="G246" s="304">
        <f t="shared" si="8"/>
        <v>0</v>
      </c>
    </row>
    <row r="247" spans="1:7" ht="66">
      <c r="A247" s="236" t="s">
        <v>175</v>
      </c>
      <c r="B247" s="210" t="s">
        <v>1221</v>
      </c>
      <c r="C247" s="256" t="s">
        <v>1222</v>
      </c>
      <c r="D247" s="212" t="s">
        <v>1223</v>
      </c>
      <c r="E247" s="213">
        <v>3</v>
      </c>
      <c r="F247" s="303"/>
      <c r="G247" s="304">
        <f t="shared" si="8"/>
        <v>0</v>
      </c>
    </row>
    <row r="248" spans="1:7" ht="66">
      <c r="A248" s="236" t="s">
        <v>178</v>
      </c>
      <c r="B248" s="210" t="s">
        <v>1224</v>
      </c>
      <c r="C248" s="256" t="s">
        <v>1225</v>
      </c>
      <c r="D248" s="212" t="s">
        <v>697</v>
      </c>
      <c r="E248" s="213">
        <v>45</v>
      </c>
      <c r="F248" s="303"/>
      <c r="G248" s="304">
        <f t="shared" si="8"/>
        <v>0</v>
      </c>
    </row>
    <row r="249" spans="1:7" ht="30" customHeight="1">
      <c r="A249" s="236" t="s">
        <v>183</v>
      </c>
      <c r="B249" s="210" t="s">
        <v>1226</v>
      </c>
      <c r="C249" s="256" t="s">
        <v>1227</v>
      </c>
      <c r="D249" s="212" t="s">
        <v>405</v>
      </c>
      <c r="E249" s="213">
        <v>1</v>
      </c>
      <c r="F249" s="303"/>
      <c r="G249" s="304">
        <f t="shared" si="8"/>
        <v>0</v>
      </c>
    </row>
    <row r="250" spans="1:7" ht="33">
      <c r="A250" s="236" t="s">
        <v>185</v>
      </c>
      <c r="B250" s="210" t="s">
        <v>1228</v>
      </c>
      <c r="C250" s="256" t="s">
        <v>1229</v>
      </c>
      <c r="D250" s="212" t="s">
        <v>405</v>
      </c>
      <c r="E250" s="213">
        <v>5</v>
      </c>
      <c r="F250" s="303"/>
      <c r="G250" s="304">
        <f t="shared" si="8"/>
        <v>0</v>
      </c>
    </row>
    <row r="251" spans="1:7" ht="82.5">
      <c r="A251" s="236" t="s">
        <v>189</v>
      </c>
      <c r="B251" s="259" t="s">
        <v>1230</v>
      </c>
      <c r="C251" s="256" t="s">
        <v>952</v>
      </c>
      <c r="D251" s="212" t="s">
        <v>10</v>
      </c>
      <c r="E251" s="213">
        <v>1</v>
      </c>
      <c r="F251" s="303"/>
      <c r="G251" s="304">
        <f t="shared" si="8"/>
        <v>0</v>
      </c>
    </row>
    <row r="252" spans="1:7" ht="66">
      <c r="A252" s="236" t="s">
        <v>192</v>
      </c>
      <c r="B252" s="259" t="s">
        <v>1231</v>
      </c>
      <c r="C252" s="256" t="s">
        <v>949</v>
      </c>
      <c r="D252" s="212" t="s">
        <v>10</v>
      </c>
      <c r="E252" s="213">
        <v>1</v>
      </c>
      <c r="F252" s="303"/>
      <c r="G252" s="304">
        <f t="shared" si="8"/>
        <v>0</v>
      </c>
    </row>
    <row r="253" spans="1:7" ht="30" customHeight="1">
      <c r="A253" s="236" t="s">
        <v>195</v>
      </c>
      <c r="B253" s="259" t="s">
        <v>1232</v>
      </c>
      <c r="C253" s="256" t="s">
        <v>1233</v>
      </c>
      <c r="D253" s="212" t="s">
        <v>10</v>
      </c>
      <c r="E253" s="213">
        <v>1</v>
      </c>
      <c r="F253" s="303"/>
      <c r="G253" s="304">
        <f t="shared" si="8"/>
        <v>0</v>
      </c>
    </row>
    <row r="254" spans="1:7" ht="49.5">
      <c r="A254" s="236" t="s">
        <v>198</v>
      </c>
      <c r="B254" s="259" t="s">
        <v>1234</v>
      </c>
      <c r="C254" s="256" t="s">
        <v>1003</v>
      </c>
      <c r="D254" s="212" t="s">
        <v>378</v>
      </c>
      <c r="E254" s="213">
        <v>1</v>
      </c>
      <c r="F254" s="303"/>
      <c r="G254" s="304">
        <f t="shared" si="8"/>
        <v>0</v>
      </c>
    </row>
    <row r="255" spans="1:7" ht="39.75" customHeight="1" thickBot="1">
      <c r="A255" s="238"/>
      <c r="B255" s="651" t="s">
        <v>1235</v>
      </c>
      <c r="C255" s="652"/>
      <c r="D255" s="652"/>
      <c r="E255" s="653"/>
      <c r="F255" s="307">
        <f>SUM(F239:F254)</f>
        <v>0</v>
      </c>
      <c r="G255" s="318">
        <f>SUM(G239:G254)</f>
        <v>0</v>
      </c>
    </row>
    <row r="256" spans="1:7" ht="15.75" thickBot="1"/>
    <row r="257" spans="1:7" ht="16.5">
      <c r="A257" s="284">
        <v>7</v>
      </c>
      <c r="B257" s="404" t="s">
        <v>1348</v>
      </c>
      <c r="C257" s="405"/>
      <c r="D257" s="405"/>
      <c r="E257" s="405"/>
      <c r="F257" s="406"/>
      <c r="G257" s="285" t="s">
        <v>1349</v>
      </c>
    </row>
    <row r="258" spans="1:7" ht="16.5">
      <c r="A258" s="286">
        <v>8</v>
      </c>
      <c r="B258" s="401" t="s">
        <v>1350</v>
      </c>
      <c r="C258" s="402"/>
      <c r="D258" s="402"/>
      <c r="E258" s="402"/>
      <c r="F258" s="403"/>
      <c r="G258" s="287">
        <f>G255+G237+G156+G102+G89+G57</f>
        <v>0</v>
      </c>
    </row>
    <row r="259" spans="1:7" ht="16.5">
      <c r="A259" s="286">
        <v>9</v>
      </c>
      <c r="B259" s="401" t="s">
        <v>1351</v>
      </c>
      <c r="C259" s="402"/>
      <c r="D259" s="402"/>
      <c r="E259" s="402"/>
      <c r="F259" s="403"/>
      <c r="G259" s="288">
        <f>G258*0.25</f>
        <v>0</v>
      </c>
    </row>
    <row r="260" spans="1:7" ht="17.25" thickBot="1">
      <c r="A260" s="289">
        <v>10</v>
      </c>
      <c r="B260" s="398" t="s">
        <v>1352</v>
      </c>
      <c r="C260" s="399"/>
      <c r="D260" s="399"/>
      <c r="E260" s="399"/>
      <c r="F260" s="400"/>
      <c r="G260" s="290">
        <f>G259+G258</f>
        <v>0</v>
      </c>
    </row>
    <row r="262" spans="1:7">
      <c r="A262" t="s">
        <v>1326</v>
      </c>
    </row>
    <row r="263" spans="1:7" ht="15" customHeight="1">
      <c r="A263" s="664" t="s">
        <v>1327</v>
      </c>
      <c r="B263" s="664"/>
      <c r="C263" s="664"/>
      <c r="D263" s="664"/>
      <c r="E263" s="664"/>
    </row>
    <row r="264" spans="1:7" ht="16.5">
      <c r="A264" s="657" t="s">
        <v>1328</v>
      </c>
      <c r="B264" s="657"/>
      <c r="C264" s="262"/>
      <c r="D264" s="262"/>
      <c r="E264" s="262"/>
    </row>
    <row r="265" spans="1:7" ht="16.5">
      <c r="A265" s="263"/>
      <c r="B265" s="264"/>
      <c r="C265" s="265"/>
      <c r="D265" s="265"/>
      <c r="E265" s="265"/>
    </row>
    <row r="266" spans="1:7" ht="16.5">
      <c r="A266" s="658" t="s">
        <v>1329</v>
      </c>
      <c r="B266" s="658"/>
      <c r="C266" s="266"/>
      <c r="D266" s="266"/>
      <c r="E266" s="266"/>
    </row>
    <row r="267" spans="1:7" ht="16.5">
      <c r="A267" s="659" t="s">
        <v>1330</v>
      </c>
      <c r="B267" s="659"/>
      <c r="C267" s="659"/>
      <c r="D267" s="659"/>
      <c r="E267" s="659"/>
    </row>
    <row r="268" spans="1:7" ht="16.5">
      <c r="A268" s="660" t="s">
        <v>1331</v>
      </c>
      <c r="B268" s="660"/>
      <c r="C268" s="660"/>
      <c r="D268" s="660"/>
      <c r="E268" s="660"/>
    </row>
    <row r="269" spans="1:7" ht="16.5">
      <c r="A269" s="267"/>
      <c r="B269" s="268"/>
      <c r="C269" s="269"/>
      <c r="D269" s="270"/>
      <c r="E269" s="271"/>
    </row>
    <row r="270" spans="1:7" ht="16.5">
      <c r="A270" s="667" t="s">
        <v>1332</v>
      </c>
      <c r="B270" s="667"/>
      <c r="C270" s="269"/>
      <c r="D270" s="270"/>
      <c r="E270" s="271"/>
    </row>
    <row r="271" spans="1:7" ht="16.5">
      <c r="A271" s="659" t="s">
        <v>1333</v>
      </c>
      <c r="B271" s="659"/>
      <c r="C271" s="659"/>
      <c r="D271" s="659"/>
      <c r="E271" s="659"/>
    </row>
    <row r="272" spans="1:7" ht="16.5">
      <c r="A272" s="659" t="s">
        <v>1334</v>
      </c>
      <c r="B272" s="659"/>
      <c r="C272" s="659"/>
      <c r="D272" s="659"/>
      <c r="E272" s="659"/>
    </row>
    <row r="273" spans="1:5" ht="16.5">
      <c r="A273" s="659" t="s">
        <v>1335</v>
      </c>
      <c r="B273" s="659"/>
      <c r="C273" s="659"/>
      <c r="D273" s="659"/>
      <c r="E273" s="659"/>
    </row>
    <row r="274" spans="1:5" ht="16.5">
      <c r="A274" s="272"/>
      <c r="B274" s="273"/>
      <c r="C274" s="274"/>
      <c r="D274" s="275"/>
      <c r="E274" s="276"/>
    </row>
    <row r="275" spans="1:5" ht="16.5">
      <c r="A275" s="666" t="s">
        <v>1336</v>
      </c>
      <c r="B275" s="666"/>
      <c r="C275" s="274"/>
      <c r="D275" s="275"/>
      <c r="E275" s="276"/>
    </row>
    <row r="276" spans="1:5" ht="16.5">
      <c r="A276" s="659" t="s">
        <v>1337</v>
      </c>
      <c r="B276" s="659"/>
      <c r="C276" s="659"/>
      <c r="D276" s="659"/>
      <c r="E276" s="659"/>
    </row>
    <row r="277" spans="1:5" ht="16.5">
      <c r="A277" s="659" t="s">
        <v>1338</v>
      </c>
      <c r="B277" s="659"/>
      <c r="C277" s="659"/>
      <c r="D277" s="659"/>
      <c r="E277" s="659"/>
    </row>
    <row r="278" spans="1:5" ht="16.5">
      <c r="A278" s="659" t="s">
        <v>1339</v>
      </c>
      <c r="B278" s="659"/>
      <c r="C278" s="659"/>
      <c r="D278" s="659"/>
      <c r="E278" s="659"/>
    </row>
    <row r="279" spans="1:5" ht="16.5">
      <c r="A279" s="659"/>
      <c r="B279" s="659"/>
      <c r="C279" s="659"/>
      <c r="D279" s="659"/>
      <c r="E279" s="659"/>
    </row>
    <row r="280" spans="1:5" ht="16.5">
      <c r="A280" s="666" t="s">
        <v>1340</v>
      </c>
      <c r="B280" s="666"/>
      <c r="C280" s="666"/>
      <c r="D280" s="666"/>
      <c r="E280" s="666"/>
    </row>
    <row r="281" spans="1:5" ht="16.5">
      <c r="A281" s="659" t="s">
        <v>1341</v>
      </c>
      <c r="B281" s="659"/>
      <c r="C281" s="659"/>
      <c r="D281" s="659"/>
      <c r="E281" s="659"/>
    </row>
    <row r="282" spans="1:5" ht="16.5">
      <c r="A282" s="659" t="s">
        <v>1342</v>
      </c>
      <c r="B282" s="659"/>
      <c r="C282" s="659"/>
      <c r="D282" s="659"/>
      <c r="E282" s="659"/>
    </row>
    <row r="283" spans="1:5" ht="16.5">
      <c r="A283" s="659"/>
      <c r="B283" s="659"/>
      <c r="C283" s="659"/>
      <c r="D283" s="659"/>
      <c r="E283" s="659"/>
    </row>
    <row r="284" spans="1:5" ht="16.5">
      <c r="A284" s="665" t="s">
        <v>704</v>
      </c>
      <c r="B284" s="665"/>
      <c r="C284" s="665"/>
      <c r="D284" s="665"/>
      <c r="E284" s="665"/>
    </row>
    <row r="285" spans="1:5" ht="16.5">
      <c r="A285" s="662" t="s">
        <v>1343</v>
      </c>
      <c r="B285" s="662"/>
      <c r="C285" s="662"/>
      <c r="D285" s="662"/>
      <c r="E285" s="662"/>
    </row>
    <row r="286" spans="1:5" ht="16.5">
      <c r="A286" s="662"/>
      <c r="B286" s="662"/>
      <c r="C286" s="662"/>
      <c r="D286" s="662"/>
      <c r="E286" s="662"/>
    </row>
    <row r="287" spans="1:5" ht="16.5">
      <c r="A287" s="663" t="s">
        <v>1344</v>
      </c>
      <c r="B287" s="663"/>
      <c r="C287" s="663"/>
      <c r="D287" s="663"/>
      <c r="E287" s="663"/>
    </row>
  </sheetData>
  <mergeCells count="118">
    <mergeCell ref="A283:E283"/>
    <mergeCell ref="A285:E285"/>
    <mergeCell ref="A286:E286"/>
    <mergeCell ref="A287:E287"/>
    <mergeCell ref="A263:E263"/>
    <mergeCell ref="A284:E284"/>
    <mergeCell ref="A277:E277"/>
    <mergeCell ref="A278:E278"/>
    <mergeCell ref="A279:E279"/>
    <mergeCell ref="A280:E280"/>
    <mergeCell ref="A281:E281"/>
    <mergeCell ref="A282:E282"/>
    <mergeCell ref="A270:B270"/>
    <mergeCell ref="A271:E271"/>
    <mergeCell ref="A272:E272"/>
    <mergeCell ref="A273:E273"/>
    <mergeCell ref="A275:B275"/>
    <mergeCell ref="A276:E276"/>
    <mergeCell ref="B255:E255"/>
    <mergeCell ref="A244:A246"/>
    <mergeCell ref="A264:B264"/>
    <mergeCell ref="A266:B266"/>
    <mergeCell ref="A267:E267"/>
    <mergeCell ref="A268:E268"/>
    <mergeCell ref="B257:F257"/>
    <mergeCell ref="B258:F258"/>
    <mergeCell ref="B259:F259"/>
    <mergeCell ref="B260:F260"/>
    <mergeCell ref="B244:B246"/>
    <mergeCell ref="B238:G238"/>
    <mergeCell ref="B156:E156"/>
    <mergeCell ref="B160:C160"/>
    <mergeCell ref="B161:C161"/>
    <mergeCell ref="B162:C162"/>
    <mergeCell ref="B182:C182"/>
    <mergeCell ref="B181:C181"/>
    <mergeCell ref="B235:C235"/>
    <mergeCell ref="B237:D237"/>
    <mergeCell ref="A233:A234"/>
    <mergeCell ref="A229:A232"/>
    <mergeCell ref="A227:A228"/>
    <mergeCell ref="A223:A225"/>
    <mergeCell ref="B102:E102"/>
    <mergeCell ref="B105:C105"/>
    <mergeCell ref="B106:C106"/>
    <mergeCell ref="B107:C107"/>
    <mergeCell ref="B108:C108"/>
    <mergeCell ref="B217:C217"/>
    <mergeCell ref="B223:B225"/>
    <mergeCell ref="B229:B232"/>
    <mergeCell ref="B227:B228"/>
    <mergeCell ref="B233:B234"/>
    <mergeCell ref="B211:C211"/>
    <mergeCell ref="B212:C212"/>
    <mergeCell ref="B213:C213"/>
    <mergeCell ref="B214:C214"/>
    <mergeCell ref="B215:C215"/>
    <mergeCell ref="B216:C216"/>
    <mergeCell ref="E189:E192"/>
    <mergeCell ref="B198:B199"/>
    <mergeCell ref="A198:A199"/>
    <mergeCell ref="B201:B206"/>
    <mergeCell ref="A201:A206"/>
    <mergeCell ref="B210:C210"/>
    <mergeCell ref="B207:C207"/>
    <mergeCell ref="B208:C208"/>
    <mergeCell ref="G185:G188"/>
    <mergeCell ref="A189:A192"/>
    <mergeCell ref="B189:B192"/>
    <mergeCell ref="C189:C192"/>
    <mergeCell ref="D189:D192"/>
    <mergeCell ref="B185:B188"/>
    <mergeCell ref="A185:A188"/>
    <mergeCell ref="C185:C188"/>
    <mergeCell ref="D185:D188"/>
    <mergeCell ref="E185:E188"/>
    <mergeCell ref="F185:F188"/>
    <mergeCell ref="G189:G192"/>
    <mergeCell ref="F189:F192"/>
    <mergeCell ref="B200:C200"/>
    <mergeCell ref="B138:B139"/>
    <mergeCell ref="A138:A139"/>
    <mergeCell ref="B140:B141"/>
    <mergeCell ref="A140:A141"/>
    <mergeCell ref="B157:G157"/>
    <mergeCell ref="B163:B179"/>
    <mergeCell ref="A163:A179"/>
    <mergeCell ref="E163:E179"/>
    <mergeCell ref="D163:D179"/>
    <mergeCell ref="F163:F179"/>
    <mergeCell ref="G163:G179"/>
    <mergeCell ref="B78:B80"/>
    <mergeCell ref="A78:A80"/>
    <mergeCell ref="B81:B84"/>
    <mergeCell ref="A81:A84"/>
    <mergeCell ref="B90:G90"/>
    <mergeCell ref="B134:B137"/>
    <mergeCell ref="A134:A137"/>
    <mergeCell ref="B85:C85"/>
    <mergeCell ref="B89:E89"/>
    <mergeCell ref="B109:C109"/>
    <mergeCell ref="B58:G58"/>
    <mergeCell ref="B59:B65"/>
    <mergeCell ref="B66:B72"/>
    <mergeCell ref="A66:A72"/>
    <mergeCell ref="A59:A65"/>
    <mergeCell ref="B74:B75"/>
    <mergeCell ref="A74:A75"/>
    <mergeCell ref="A9:H9"/>
    <mergeCell ref="B11:C11"/>
    <mergeCell ref="B29:C29"/>
    <mergeCell ref="B35:G35"/>
    <mergeCell ref="B12:G12"/>
    <mergeCell ref="B47:B50"/>
    <mergeCell ref="A47:A50"/>
    <mergeCell ref="B51:B52"/>
    <mergeCell ref="A51:A52"/>
    <mergeCell ref="B57:E5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90" zoomScaleNormal="90" workbookViewId="0">
      <selection activeCell="C12" sqref="C12:C13"/>
    </sheetView>
  </sheetViews>
  <sheetFormatPr defaultRowHeight="15"/>
  <cols>
    <col min="2" max="2" width="43.85546875" customWidth="1"/>
    <col min="3" max="3" width="24" customWidth="1"/>
    <col min="4" max="4" width="21.42578125" customWidth="1"/>
    <col min="5" max="5" width="23.42578125" customWidth="1"/>
    <col min="6" max="6" width="28.42578125" customWidth="1"/>
  </cols>
  <sheetData>
    <row r="1" spans="1:7">
      <c r="A1" s="1" t="s">
        <v>20</v>
      </c>
      <c r="B1" s="1"/>
      <c r="C1" s="1" t="s">
        <v>1</v>
      </c>
      <c r="D1" s="1"/>
      <c r="E1" s="1"/>
      <c r="F1" s="2"/>
      <c r="G1" s="2"/>
    </row>
    <row r="2" spans="1:7">
      <c r="A2" s="3" t="s">
        <v>21</v>
      </c>
      <c r="B2" s="4"/>
      <c r="C2" s="11"/>
      <c r="D2" s="11"/>
      <c r="E2" s="11"/>
      <c r="F2" s="11"/>
      <c r="G2" s="5"/>
    </row>
    <row r="3" spans="1:7">
      <c r="A3" s="3" t="s">
        <v>22</v>
      </c>
      <c r="B3" s="4"/>
      <c r="C3" s="11"/>
      <c r="D3" s="11"/>
      <c r="E3" s="11"/>
      <c r="F3" s="11"/>
      <c r="G3" s="5"/>
    </row>
    <row r="4" spans="1:7">
      <c r="A4" s="3" t="s">
        <v>23</v>
      </c>
      <c r="B4" s="4"/>
      <c r="C4" s="11"/>
      <c r="D4" s="11"/>
      <c r="E4" s="11"/>
      <c r="F4" s="11"/>
      <c r="G4" s="5"/>
    </row>
    <row r="5" spans="1:7">
      <c r="A5" s="3" t="s">
        <v>24</v>
      </c>
      <c r="B5" s="4"/>
      <c r="C5" s="11"/>
      <c r="D5" s="11"/>
      <c r="E5" s="11"/>
      <c r="F5" s="11"/>
      <c r="G5" s="5"/>
    </row>
    <row r="6" spans="1:7">
      <c r="A6" s="3" t="s">
        <v>25</v>
      </c>
      <c r="B6" s="4"/>
      <c r="C6" s="11"/>
      <c r="D6" s="11"/>
      <c r="E6" s="11"/>
      <c r="F6" s="11"/>
      <c r="G6" s="5"/>
    </row>
    <row r="7" spans="1:7">
      <c r="A7" s="6" t="s">
        <v>26</v>
      </c>
      <c r="B7" s="4"/>
      <c r="C7" s="11"/>
      <c r="D7" s="11"/>
      <c r="E7" s="11"/>
      <c r="F7" s="11"/>
      <c r="G7" s="5"/>
    </row>
    <row r="8" spans="1:7">
      <c r="A8" s="7"/>
      <c r="B8" s="8"/>
      <c r="C8" s="4"/>
      <c r="D8" s="4"/>
      <c r="E8" s="4"/>
      <c r="F8" s="4"/>
      <c r="G8" s="5"/>
    </row>
    <row r="9" spans="1:7">
      <c r="A9" s="407" t="s">
        <v>1360</v>
      </c>
      <c r="B9" s="407"/>
      <c r="C9" s="407"/>
      <c r="D9" s="407"/>
      <c r="E9" s="407"/>
      <c r="F9" s="407"/>
      <c r="G9" s="407"/>
    </row>
    <row r="10" spans="1:7" ht="15.75" thickBot="1"/>
    <row r="11" spans="1:7" ht="15.75">
      <c r="A11" s="13" t="s">
        <v>2</v>
      </c>
      <c r="B11" s="14" t="s">
        <v>3</v>
      </c>
      <c r="C11" s="15" t="s">
        <v>4</v>
      </c>
      <c r="D11" s="15" t="s">
        <v>5</v>
      </c>
      <c r="E11" s="16" t="s">
        <v>6</v>
      </c>
      <c r="F11" s="17" t="s">
        <v>7</v>
      </c>
    </row>
    <row r="12" spans="1:7" ht="280.5" customHeight="1">
      <c r="A12" s="670">
        <v>1</v>
      </c>
      <c r="B12" s="669" t="s">
        <v>1346</v>
      </c>
      <c r="C12" s="672" t="s">
        <v>378</v>
      </c>
      <c r="D12" s="671">
        <v>1</v>
      </c>
      <c r="E12" s="634"/>
      <c r="F12" s="631">
        <f>E12*D12</f>
        <v>0</v>
      </c>
    </row>
    <row r="13" spans="1:7" ht="297" customHeight="1">
      <c r="A13" s="670"/>
      <c r="B13" s="669"/>
      <c r="C13" s="672"/>
      <c r="D13" s="671"/>
      <c r="E13" s="634"/>
      <c r="F13" s="631"/>
    </row>
    <row r="14" spans="1:7" ht="50.25" thickBot="1">
      <c r="A14" s="24">
        <v>2</v>
      </c>
      <c r="B14" s="280" t="s">
        <v>1345</v>
      </c>
      <c r="C14" s="281" t="s">
        <v>378</v>
      </c>
      <c r="D14" s="282">
        <v>1</v>
      </c>
      <c r="E14" s="306"/>
      <c r="F14" s="336">
        <f>D14*E14</f>
        <v>0</v>
      </c>
    </row>
    <row r="15" spans="1:7" ht="17.25" thickBot="1">
      <c r="B15" s="278"/>
      <c r="C15" s="277"/>
    </row>
    <row r="16" spans="1:7" ht="16.5">
      <c r="A16" s="284">
        <v>3</v>
      </c>
      <c r="B16" s="295" t="s">
        <v>1348</v>
      </c>
      <c r="C16" s="296"/>
      <c r="D16" s="296"/>
      <c r="E16" s="296"/>
      <c r="F16" s="285" t="s">
        <v>1349</v>
      </c>
    </row>
    <row r="17" spans="1:6" ht="16.5">
      <c r="A17" s="286">
        <v>4</v>
      </c>
      <c r="B17" s="293" t="s">
        <v>1350</v>
      </c>
      <c r="C17" s="294"/>
      <c r="D17" s="294"/>
      <c r="E17" s="294"/>
      <c r="F17" s="287">
        <f>F14+F12</f>
        <v>0</v>
      </c>
    </row>
    <row r="18" spans="1:6" ht="16.5">
      <c r="A18" s="286">
        <v>5</v>
      </c>
      <c r="B18" s="293" t="s">
        <v>1351</v>
      </c>
      <c r="C18" s="294"/>
      <c r="D18" s="294"/>
      <c r="E18" s="294"/>
      <c r="F18" s="288">
        <f>F17*0.25</f>
        <v>0</v>
      </c>
    </row>
    <row r="19" spans="1:6" ht="17.25" thickBot="1">
      <c r="A19" s="289">
        <v>6</v>
      </c>
      <c r="B19" s="291" t="s">
        <v>1352</v>
      </c>
      <c r="C19" s="292"/>
      <c r="D19" s="292"/>
      <c r="E19" s="292"/>
      <c r="F19" s="290">
        <f>F18+F17</f>
        <v>0</v>
      </c>
    </row>
    <row r="22" spans="1:6">
      <c r="A22" s="283" t="s">
        <v>1326</v>
      </c>
    </row>
    <row r="23" spans="1:6" ht="126.75" customHeight="1">
      <c r="A23" s="668" t="s">
        <v>1347</v>
      </c>
      <c r="B23" s="668"/>
      <c r="C23" s="668"/>
      <c r="D23" s="668"/>
    </row>
  </sheetData>
  <mergeCells count="8">
    <mergeCell ref="A23:D23"/>
    <mergeCell ref="A9:G9"/>
    <mergeCell ref="B12:B13"/>
    <mergeCell ref="A12:A13"/>
    <mergeCell ref="F12:F13"/>
    <mergeCell ref="E12:E13"/>
    <mergeCell ref="D12:D13"/>
    <mergeCell ref="C12:C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26" sqref="D26"/>
    </sheetView>
  </sheetViews>
  <sheetFormatPr defaultRowHeight="15"/>
  <cols>
    <col min="2" max="2" width="39.5703125" bestFit="1" customWidth="1"/>
    <col min="3" max="3" width="24.42578125" customWidth="1"/>
    <col min="4" max="4" width="22.140625" customWidth="1"/>
    <col min="5" max="5" width="22.5703125" customWidth="1"/>
  </cols>
  <sheetData>
    <row r="1" spans="1:5">
      <c r="A1" s="1" t="s">
        <v>20</v>
      </c>
      <c r="B1" s="1"/>
      <c r="C1" s="1" t="s">
        <v>1</v>
      </c>
      <c r="D1" s="1"/>
      <c r="E1" s="1"/>
    </row>
    <row r="2" spans="1:5">
      <c r="A2" s="3" t="s">
        <v>21</v>
      </c>
      <c r="B2" s="4"/>
      <c r="C2" s="11"/>
      <c r="D2" s="11"/>
      <c r="E2" s="11"/>
    </row>
    <row r="3" spans="1:5">
      <c r="A3" s="3" t="s">
        <v>22</v>
      </c>
      <c r="B3" s="4"/>
      <c r="C3" s="11"/>
      <c r="D3" s="11"/>
      <c r="E3" s="11"/>
    </row>
    <row r="4" spans="1:5">
      <c r="A4" s="3" t="s">
        <v>23</v>
      </c>
      <c r="B4" s="4"/>
      <c r="C4" s="11"/>
      <c r="D4" s="11"/>
      <c r="E4" s="11"/>
    </row>
    <row r="5" spans="1:5">
      <c r="A5" s="3" t="s">
        <v>24</v>
      </c>
      <c r="B5" s="4"/>
      <c r="C5" s="11"/>
      <c r="D5" s="11"/>
      <c r="E5" s="11"/>
    </row>
    <row r="6" spans="1:5">
      <c r="A6" s="3" t="s">
        <v>25</v>
      </c>
      <c r="B6" s="4"/>
      <c r="C6" s="11"/>
      <c r="D6" s="11"/>
      <c r="E6" s="11"/>
    </row>
    <row r="7" spans="1:5">
      <c r="A7" s="6" t="s">
        <v>26</v>
      </c>
      <c r="B7" s="4"/>
      <c r="C7" s="11"/>
      <c r="D7" s="11"/>
      <c r="E7" s="11"/>
    </row>
    <row r="8" spans="1:5" ht="15.75" thickBot="1"/>
    <row r="9" spans="1:5" ht="17.25">
      <c r="A9" s="18" t="s">
        <v>60</v>
      </c>
      <c r="B9" s="19" t="s">
        <v>3</v>
      </c>
      <c r="C9" s="20" t="s">
        <v>61</v>
      </c>
      <c r="D9" s="20" t="s">
        <v>62</v>
      </c>
      <c r="E9" s="21" t="s">
        <v>63</v>
      </c>
    </row>
    <row r="10" spans="1:5">
      <c r="A10" s="22">
        <v>1</v>
      </c>
      <c r="B10" s="10" t="s">
        <v>1353</v>
      </c>
      <c r="C10" s="12"/>
      <c r="D10" s="12"/>
      <c r="E10" s="23"/>
    </row>
    <row r="11" spans="1:5">
      <c r="A11" s="22">
        <v>2</v>
      </c>
      <c r="B11" s="10" t="s">
        <v>1354</v>
      </c>
      <c r="C11" s="12"/>
      <c r="D11" s="12"/>
      <c r="E11" s="23"/>
    </row>
    <row r="12" spans="1:5">
      <c r="A12" s="297">
        <v>3</v>
      </c>
      <c r="B12" s="158" t="s">
        <v>1355</v>
      </c>
      <c r="C12" s="68"/>
      <c r="D12" s="68"/>
      <c r="E12" s="69"/>
    </row>
    <row r="13" spans="1:5">
      <c r="A13" s="297">
        <v>4</v>
      </c>
      <c r="B13" s="158" t="s">
        <v>1356</v>
      </c>
      <c r="C13" s="68"/>
      <c r="D13" s="68"/>
      <c r="E13" s="69"/>
    </row>
    <row r="14" spans="1:5">
      <c r="A14" s="297">
        <v>5</v>
      </c>
      <c r="B14" s="158" t="s">
        <v>1357</v>
      </c>
      <c r="C14" s="68"/>
      <c r="D14" s="68"/>
      <c r="E14" s="69"/>
    </row>
    <row r="15" spans="1:5">
      <c r="A15" s="297">
        <v>6</v>
      </c>
      <c r="B15" s="158" t="s">
        <v>1358</v>
      </c>
      <c r="C15" s="68"/>
      <c r="D15" s="68"/>
      <c r="E15" s="69"/>
    </row>
    <row r="16" spans="1:5" ht="15.75" thickBot="1">
      <c r="A16" s="24">
        <v>7</v>
      </c>
      <c r="B16" s="298" t="s">
        <v>27</v>
      </c>
      <c r="C16" s="299"/>
      <c r="D16" s="299"/>
      <c r="E16" s="30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1</vt:i4>
      </vt:variant>
    </vt:vector>
  </HeadingPairs>
  <TitlesOfParts>
    <vt:vector size="9" baseType="lpstr">
      <vt:lpstr>NASLOVNA</vt:lpstr>
      <vt:lpstr>GRAĐEVINSKO-OBRTNIČKI RADOVI</vt:lpstr>
      <vt:lpstr>VODOVOD I KANALIZACIJA</vt:lpstr>
      <vt:lpstr>PROMET</vt:lpstr>
      <vt:lpstr>ELEKTROINSTALACIJE</vt:lpstr>
      <vt:lpstr>STROJARSKI</vt:lpstr>
      <vt:lpstr>PLATFORMA</vt:lpstr>
      <vt:lpstr>REKAPITULACIJA</vt:lpstr>
      <vt:lpstr>NASLOVNA!Podrucje_ispisa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matea</dc:creator>
  <cp:lastModifiedBy>Korisnik</cp:lastModifiedBy>
  <dcterms:created xsi:type="dcterms:W3CDTF">2019-01-10T11:51:52Z</dcterms:created>
  <dcterms:modified xsi:type="dcterms:W3CDTF">2019-10-29T13:18:24Z</dcterms:modified>
</cp:coreProperties>
</file>